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73928783-CA39-4417-ADEA-E0B8B4CEE7F4}" xr6:coauthVersionLast="36" xr6:coauthVersionMax="36" xr10:uidLastSave="{00000000-0000-0000-0000-000000000000}"/>
  <bookViews>
    <workbookView xWindow="0" yWindow="0" windowWidth="28800" windowHeight="12225" xr2:uid="{EEA695EF-D976-4296-8F25-9866BB0D0A23}"/>
  </bookViews>
  <sheets>
    <sheet name="Vyplní lekár" sheetId="1" r:id="rId1"/>
    <sheet name="vyhodnotenie" sheetId="3" state="hidden" r:id="rId2"/>
    <sheet name="premenné" sheetId="4" state="hidden" r:id="rId3"/>
    <sheet name="zoznamy" sheetId="2" state="hidden" r:id="rId4"/>
  </sheets>
  <definedNames>
    <definedName name="_Hlk147315888" localSheetId="0">'Vyplní lekár'!$G$6</definedName>
    <definedName name="_Hlk147315892" localSheetId="0">'Vyplní lekár'!$B$4</definedName>
    <definedName name="_Hlk147316124" localSheetId="0">'Vyplní lekár'!#REF!</definedName>
    <definedName name="_Hlk147738888" localSheetId="0">'Vyplní lekár'!#REF!</definedName>
    <definedName name="Onkoanamnéza">'Vyplní lekár'!$B$20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2" i="4" l="1"/>
  <c r="BD2" i="4"/>
  <c r="BC2" i="4"/>
  <c r="BB2" i="4"/>
  <c r="AZ2" i="4"/>
  <c r="AY2" i="4"/>
  <c r="AX2" i="4"/>
  <c r="AW2" i="4"/>
  <c r="AV2" i="4"/>
  <c r="AU2" i="4"/>
  <c r="AT2" i="4"/>
  <c r="AS2" i="4"/>
  <c r="AR2" i="4"/>
  <c r="AP2" i="4"/>
  <c r="AO2" i="4"/>
  <c r="AN2" i="4"/>
  <c r="AM2" i="4"/>
  <c r="AL2" i="4"/>
  <c r="AK2" i="4"/>
  <c r="AJ2" i="4"/>
  <c r="AI2" i="4"/>
  <c r="AE2" i="4"/>
  <c r="AF2" i="4"/>
  <c r="AG2" i="4"/>
  <c r="AH2" i="4"/>
  <c r="AD2" i="4"/>
  <c r="Z2" i="4"/>
  <c r="AA2" i="4"/>
  <c r="AB2" i="4"/>
  <c r="AC2" i="4"/>
  <c r="Y2" i="4"/>
  <c r="X2" i="4"/>
  <c r="W2" i="4"/>
  <c r="V2" i="4"/>
  <c r="U2" i="4"/>
  <c r="T2" i="4"/>
  <c r="S2" i="4"/>
  <c r="R2" i="4"/>
  <c r="Q2" i="4"/>
  <c r="P2" i="4"/>
  <c r="O2" i="4"/>
  <c r="N2" i="4"/>
  <c r="M2" i="4"/>
  <c r="L2" i="4"/>
  <c r="K2" i="4"/>
  <c r="J2" i="4"/>
  <c r="E2" i="4"/>
  <c r="F2" i="4"/>
  <c r="D2" i="4"/>
  <c r="C2" i="4"/>
  <c r="A2" i="4"/>
  <c r="C10" i="1"/>
  <c r="G2" i="4" s="1"/>
  <c r="J45" i="3"/>
  <c r="BA2" i="4" s="1"/>
  <c r="B45" i="3"/>
  <c r="F50" i="1"/>
  <c r="AQ2" i="4" s="1"/>
  <c r="D5" i="1"/>
  <c r="B2" i="4" s="1"/>
  <c r="G42" i="3"/>
  <c r="I39" i="3"/>
  <c r="I40" i="3"/>
  <c r="I41" i="3"/>
  <c r="I38" i="3"/>
  <c r="F39" i="3"/>
  <c r="F40" i="3"/>
  <c r="F38" i="3"/>
  <c r="D39" i="3"/>
  <c r="D40" i="3"/>
  <c r="D41" i="3"/>
  <c r="D38" i="3"/>
  <c r="F35" i="3"/>
  <c r="G35" i="3"/>
  <c r="H35" i="3"/>
  <c r="I35" i="3"/>
  <c r="J35" i="3"/>
  <c r="F34" i="3"/>
  <c r="G34" i="3"/>
  <c r="H34" i="3"/>
  <c r="I34" i="3"/>
  <c r="J34" i="3"/>
  <c r="E32" i="3"/>
  <c r="G27" i="3"/>
  <c r="E27" i="3"/>
  <c r="F27" i="3" s="1"/>
  <c r="F26" i="3"/>
  <c r="C30" i="3"/>
  <c r="E29" i="3"/>
  <c r="B30" i="3" s="1"/>
  <c r="B29" i="1"/>
  <c r="J2" i="2"/>
  <c r="J3" i="2"/>
  <c r="C34" i="1"/>
  <c r="C33" i="1"/>
  <c r="B35" i="1"/>
  <c r="G32" i="1"/>
  <c r="G33" i="3" s="1"/>
  <c r="J32" i="1"/>
  <c r="J33" i="3" s="1"/>
  <c r="I32" i="1"/>
  <c r="I33" i="3" s="1"/>
  <c r="H32" i="1"/>
  <c r="H33" i="3" s="1"/>
  <c r="F32" i="1"/>
  <c r="F33" i="3" s="1"/>
  <c r="F28" i="1"/>
  <c r="F27" i="1"/>
  <c r="G5" i="2"/>
  <c r="G4" i="2"/>
  <c r="C34" i="3" l="1"/>
  <c r="C35" i="3"/>
  <c r="H9" i="2"/>
  <c r="B20" i="3"/>
  <c r="E19" i="3"/>
  <c r="F19" i="3" s="1"/>
  <c r="E18" i="3"/>
  <c r="E17" i="3"/>
  <c r="E16" i="3"/>
  <c r="G14" i="3"/>
  <c r="G13" i="3"/>
  <c r="F12" i="3"/>
  <c r="B13" i="3" s="1"/>
  <c r="H11" i="3"/>
  <c r="E9" i="3"/>
  <c r="H7" i="3"/>
  <c r="H6" i="3"/>
  <c r="D6" i="3"/>
  <c r="H8" i="3" s="1"/>
  <c r="F19" i="1"/>
  <c r="G6" i="2" l="1"/>
  <c r="G3" i="2"/>
  <c r="G2" i="2"/>
  <c r="F41" i="3"/>
  <c r="B13" i="1"/>
  <c r="C10" i="3"/>
  <c r="D7" i="3"/>
  <c r="F10" i="1" l="1"/>
  <c r="H2" i="4" s="1"/>
  <c r="F10" i="3" l="1"/>
  <c r="G10" i="1"/>
  <c r="I2" i="4" s="1"/>
  <c r="G10" i="3" l="1"/>
</calcChain>
</file>

<file path=xl/sharedStrings.xml><?xml version="1.0" encoding="utf-8"?>
<sst xmlns="http://schemas.openxmlformats.org/spreadsheetml/2006/main" count="236" uniqueCount="168">
  <si>
    <t>Multidisciplinárna komisia pre nádory pečene</t>
  </si>
  <si>
    <t>2. Interná klinika UPJŠ LF a UNLP Košice</t>
  </si>
  <si>
    <t>Meno</t>
  </si>
  <si>
    <t>r.č.</t>
  </si>
  <si>
    <t>Vek</t>
  </si>
  <si>
    <t>Pohl</t>
  </si>
  <si>
    <t>muž</t>
  </si>
  <si>
    <t>ID prípadu</t>
  </si>
  <si>
    <t>dátum</t>
  </si>
  <si>
    <t>Etiológia ochorenia</t>
  </si>
  <si>
    <t>Komplikácie cirhózy</t>
  </si>
  <si>
    <t>Ascites</t>
  </si>
  <si>
    <t>Varixy</t>
  </si>
  <si>
    <t>Encefalopatia</t>
  </si>
  <si>
    <t xml:space="preserve">Tumor </t>
  </si>
  <si>
    <t>Zobrazovacie metódy:</t>
  </si>
  <si>
    <t>Laboratórne výsledky</t>
  </si>
  <si>
    <t>alb</t>
  </si>
  <si>
    <t>Kreatinín</t>
  </si>
  <si>
    <t>AFP</t>
  </si>
  <si>
    <t>INR</t>
  </si>
  <si>
    <t>Ca19-9</t>
  </si>
  <si>
    <t>Leu</t>
  </si>
  <si>
    <t>Ne/Ly</t>
  </si>
  <si>
    <t>Plne aktívny, schopný vykonávať všetky výkony pred ochorením bez obmedzenia</t>
  </si>
  <si>
    <t>Obmedzený vo fyzicky namáhavej činnosti, ale pohyblivý a schopný vykonávať prácu ľahkého alebo sedavého charakteru</t>
  </si>
  <si>
    <t>Ambulantný a schopný všetkej sebaobsluhy, ale neschopný vykonávať žiadne pracovné činnosti; na nohách viac ako 50 % bdelého času</t>
  </si>
  <si>
    <t>Schopný len obmedzenej sebaobsluhy; pripútaný na lôžko alebo stoličku viac ako 50 % bdelého času</t>
  </si>
  <si>
    <t>Úplne invalidný; nemôže vykonávať žiadnu sebaobsluhu; úplne pripútaný na lôžko alebo stoličku</t>
  </si>
  <si>
    <t>nie</t>
  </si>
  <si>
    <t>MELD</t>
  </si>
  <si>
    <t>Child Pugh</t>
  </si>
  <si>
    <t>HVPG</t>
  </si>
  <si>
    <t xml:space="preserve">Trvanie ochorenia pečene (dátum prvej dg): </t>
  </si>
  <si>
    <t>Cirhóza (A/N)</t>
  </si>
  <si>
    <t xml:space="preserve">Onkoanamnéza: </t>
  </si>
  <si>
    <t>áno</t>
  </si>
  <si>
    <t xml:space="preserve">Etiológia vyriešená/v riešení: </t>
  </si>
  <si>
    <t>HCC</t>
  </si>
  <si>
    <t>Iné</t>
  </si>
  <si>
    <t>Dátum diagnózy</t>
  </si>
  <si>
    <t>Relevantné komorbidity</t>
  </si>
  <si>
    <t>Zoznamy</t>
  </si>
  <si>
    <t>žiadne</t>
  </si>
  <si>
    <t>malé</t>
  </si>
  <si>
    <t>veľké</t>
  </si>
  <si>
    <t>žiadny</t>
  </si>
  <si>
    <t>liečený alebo malý až stredný</t>
  </si>
  <si>
    <t>rozsiahly alebo refraktérny</t>
  </si>
  <si>
    <t>West Haven 1</t>
  </si>
  <si>
    <t>West Haven 2</t>
  </si>
  <si>
    <t>West Haven 3</t>
  </si>
  <si>
    <t>West Haven 4</t>
  </si>
  <si>
    <t>Etiológia</t>
  </si>
  <si>
    <t>Alkoholová choroba pečene</t>
  </si>
  <si>
    <t>Hepatitída C</t>
  </si>
  <si>
    <t>Hepatitída B</t>
  </si>
  <si>
    <t>PBC</t>
  </si>
  <si>
    <t>PSC</t>
  </si>
  <si>
    <t>Metabolická tuková choroba pečene</t>
  </si>
  <si>
    <t>Autoimunitná hepatitída</t>
  </si>
  <si>
    <t>Kryptogénna</t>
  </si>
  <si>
    <t xml:space="preserve">Performance status ECOG: </t>
  </si>
  <si>
    <t xml:space="preserve">CT – dátum </t>
  </si>
  <si>
    <t>doručte do UNLP PACSom</t>
  </si>
  <si>
    <t xml:space="preserve">MR – dátum </t>
  </si>
  <si>
    <t>Iné:</t>
  </si>
  <si>
    <t>žiadna</t>
  </si>
  <si>
    <t>bil celk</t>
  </si>
  <si>
    <t>Trombocyty</t>
  </si>
  <si>
    <t>Ly-abs</t>
  </si>
  <si>
    <t>Neu-abs</t>
  </si>
  <si>
    <t>Dialýza</t>
  </si>
  <si>
    <t>2023-07</t>
  </si>
  <si>
    <t>albumín</t>
  </si>
  <si>
    <t>C-P</t>
  </si>
  <si>
    <t>BCLC</t>
  </si>
  <si>
    <t>A</t>
  </si>
  <si>
    <t>B</t>
  </si>
  <si>
    <t>C</t>
  </si>
  <si>
    <t>D</t>
  </si>
  <si>
    <t>O</t>
  </si>
  <si>
    <t>kPa</t>
  </si>
  <si>
    <t>Záznam zo seminára</t>
  </si>
  <si>
    <t>Prítomní</t>
  </si>
  <si>
    <t>bilirubín</t>
  </si>
  <si>
    <t>Typ tumoru pečene</t>
  </si>
  <si>
    <t>Tumor</t>
  </si>
  <si>
    <t>Benígny</t>
  </si>
  <si>
    <t>Iný</t>
  </si>
  <si>
    <t>MTS extrahepatálneho Tu</t>
  </si>
  <si>
    <t>CholangioCa</t>
  </si>
  <si>
    <t xml:space="preserve">Extrahepat MTS?: </t>
  </si>
  <si>
    <t>Histológia:</t>
  </si>
  <si>
    <t>Počet ložísk</t>
  </si>
  <si>
    <t>Viac</t>
  </si>
  <si>
    <t>Rozmery</t>
  </si>
  <si>
    <t>kreat</t>
  </si>
  <si>
    <t>bil</t>
  </si>
  <si>
    <t>Tu pečene - prehodnotenie</t>
  </si>
  <si>
    <t>poznámka</t>
  </si>
  <si>
    <t>Vyhodnotenie</t>
  </si>
  <si>
    <t>Ide o</t>
  </si>
  <si>
    <t>žena</t>
  </si>
  <si>
    <t>Vyberte</t>
  </si>
  <si>
    <t xml:space="preserve">Prof. Dr. Kaťuchová, Prof. Dr. Jarčuška Pe., Doc. Dr. Dražilová, Dr. Hulík, Dr. Pataky, Dr. Šafčák, Dr. Toporcerová, zapísal: Dr. Janičko </t>
  </si>
  <si>
    <t>Milan</t>
  </si>
  <si>
    <t>ALBI</t>
  </si>
  <si>
    <t>bil celk(umol)</t>
  </si>
  <si>
    <t>alb g/L</t>
  </si>
  <si>
    <t>Kreatinín umol</t>
  </si>
  <si>
    <t>Odporúčanie</t>
  </si>
  <si>
    <t>Biopsia</t>
  </si>
  <si>
    <t>Potrebné doplniť?</t>
  </si>
  <si>
    <t>CT vol</t>
  </si>
  <si>
    <t>Invázia do porty?:</t>
  </si>
  <si>
    <t>Odporúčaný postup:</t>
  </si>
  <si>
    <t>AFP kIU/L</t>
  </si>
  <si>
    <t>rc</t>
  </si>
  <si>
    <t>vek</t>
  </si>
  <si>
    <t>pohlavie</t>
  </si>
  <si>
    <t>date</t>
  </si>
  <si>
    <t>id prípadu</t>
  </si>
  <si>
    <t>ci</t>
  </si>
  <si>
    <t>Cpbody</t>
  </si>
  <si>
    <t>Cptrieda</t>
  </si>
  <si>
    <t>Etio</t>
  </si>
  <si>
    <t>Etio_ries</t>
  </si>
  <si>
    <t>Encephalo</t>
  </si>
  <si>
    <t>Varices</t>
  </si>
  <si>
    <t>Onco_history</t>
  </si>
  <si>
    <t>Tu type_reported</t>
  </si>
  <si>
    <t>dg_Date</t>
  </si>
  <si>
    <t>extrahep spread</t>
  </si>
  <si>
    <t>histology</t>
  </si>
  <si>
    <t>pocet_lesions</t>
  </si>
  <si>
    <t>lesion 1 size mm</t>
  </si>
  <si>
    <t>lesion 2 size mm</t>
  </si>
  <si>
    <t>lesion 3 size mm</t>
  </si>
  <si>
    <t xml:space="preserve"> lesion 4 size mm</t>
  </si>
  <si>
    <t>lesion 5 size mm</t>
  </si>
  <si>
    <t>lesion 1 segment</t>
  </si>
  <si>
    <t>lesion 2 segment</t>
  </si>
  <si>
    <t>lesion 3 segment</t>
  </si>
  <si>
    <t>lesion 4 segment</t>
  </si>
  <si>
    <t>lesion 5 segment</t>
  </si>
  <si>
    <t>comorbidities</t>
  </si>
  <si>
    <t>bilc</t>
  </si>
  <si>
    <t>CA19-9</t>
  </si>
  <si>
    <t>creat</t>
  </si>
  <si>
    <t>Trc</t>
  </si>
  <si>
    <t>Dialyza</t>
  </si>
  <si>
    <t>PS-ECOG</t>
  </si>
  <si>
    <t>Tu_type_evaluated</t>
  </si>
  <si>
    <t>Portal invasion</t>
  </si>
  <si>
    <t>Recomendation</t>
  </si>
  <si>
    <t>Doplnit HVPG</t>
  </si>
  <si>
    <t>Doplnit biosiu</t>
  </si>
  <si>
    <t>doplnit CT volumometriu</t>
  </si>
  <si>
    <t>DATE_dg_ochorenie pecene</t>
  </si>
  <si>
    <t>Etio_ine</t>
  </si>
  <si>
    <t>histo_report</t>
  </si>
  <si>
    <t>Údaje k zhodnoteniu - vyplňte biele políčka + zašlite emailom na hepatologia.interna2@unlp.sk</t>
  </si>
  <si>
    <t>Lekár:</t>
  </si>
  <si>
    <t>tel:</t>
  </si>
  <si>
    <t>Pracovisko</t>
  </si>
  <si>
    <t>email</t>
  </si>
  <si>
    <t>II. interná klinika UPJŠ LF a UNLP Košice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</si>
</sst>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\/yyyy"/>
  </numFmts>
  <fonts count="10" x14ac:knownFonts="1"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color rgb="FF365F9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365F9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0" borderId="0" xfId="0" applyFont="1" applyAlignment="1">
      <alignment horizontal="center" shrinkToFit="1"/>
    </xf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14" fontId="0" fillId="0" borderId="0" xfId="0" applyNumberFormat="1"/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14" fontId="3" fillId="2" borderId="0" xfId="0" applyNumberFormat="1" applyFont="1" applyFill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164" fontId="3" fillId="2" borderId="0" xfId="0" applyNumberFormat="1" applyFont="1" applyFill="1"/>
    <xf numFmtId="0" fontId="3" fillId="0" borderId="0" xfId="0" applyFont="1" applyAlignment="1">
      <alignment horizontal="left"/>
    </xf>
    <xf numFmtId="0" fontId="3" fillId="5" borderId="0" xfId="0" applyFont="1" applyFill="1"/>
    <xf numFmtId="0" fontId="3" fillId="5" borderId="0" xfId="0" applyFont="1" applyFill="1" applyAlignment="1">
      <alignment vertical="center"/>
    </xf>
    <xf numFmtId="0" fontId="3" fillId="2" borderId="0" xfId="0" applyFont="1" applyFill="1" applyAlignment="1">
      <alignment vertical="center" shrinkToFit="1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vertical="top"/>
    </xf>
    <xf numFmtId="0" fontId="3" fillId="4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 shrinkToFit="1"/>
    </xf>
    <xf numFmtId="0" fontId="3" fillId="2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 shrinkToFit="1"/>
    </xf>
    <xf numFmtId="0" fontId="0" fillId="2" borderId="0" xfId="0" applyFill="1"/>
    <xf numFmtId="164" fontId="0" fillId="0" borderId="0" xfId="0" applyNumberFormat="1"/>
    <xf numFmtId="0" fontId="1" fillId="2" borderId="0" xfId="0" applyFont="1" applyFill="1" applyProtection="1"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1" fillId="0" borderId="0" xfId="0" applyFont="1" applyProtection="1"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1" fillId="2" borderId="0" xfId="0" applyFont="1" applyFill="1" applyAlignment="1" applyProtection="1">
      <alignment horizontal="left" vertical="center" wrapText="1"/>
      <protection hidden="1"/>
    </xf>
    <xf numFmtId="0" fontId="1" fillId="2" borderId="0" xfId="0" applyFont="1" applyFill="1" applyAlignment="1" applyProtection="1">
      <alignment vertical="center" wrapText="1"/>
      <protection hidden="1"/>
    </xf>
    <xf numFmtId="14" fontId="1" fillId="2" borderId="0" xfId="0" applyNumberFormat="1" applyFont="1" applyFill="1" applyAlignment="1" applyProtection="1">
      <alignment vertical="center" wrapText="1"/>
      <protection hidden="1"/>
    </xf>
    <xf numFmtId="164" fontId="1" fillId="2" borderId="0" xfId="0" applyNumberFormat="1" applyFont="1" applyFill="1" applyProtection="1">
      <protection hidden="1"/>
    </xf>
    <xf numFmtId="0" fontId="1" fillId="5" borderId="0" xfId="0" applyFont="1" applyFill="1" applyProtection="1">
      <protection hidden="1"/>
    </xf>
    <xf numFmtId="0" fontId="1" fillId="2" borderId="0" xfId="0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vertical="center" shrinkToFit="1"/>
      <protection hidden="1"/>
    </xf>
    <xf numFmtId="0" fontId="1" fillId="2" borderId="0" xfId="0" applyFont="1" applyFill="1" applyAlignment="1" applyProtection="1">
      <alignment horizontal="center" shrinkToFit="1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Protection="1">
      <protection hidden="1"/>
    </xf>
    <xf numFmtId="0" fontId="1" fillId="2" borderId="0" xfId="0" applyFont="1" applyFill="1" applyAlignment="1" applyProtection="1">
      <alignment horizontal="left" vertical="center"/>
      <protection hidden="1"/>
    </xf>
    <xf numFmtId="0" fontId="1" fillId="5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1" fillId="3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3" fillId="0" borderId="0" xfId="0" applyFont="1" applyProtection="1">
      <protection hidden="1"/>
    </xf>
    <xf numFmtId="0" fontId="1" fillId="0" borderId="0" xfId="0" applyFont="1" applyAlignment="1" applyProtection="1">
      <alignment shrinkToFit="1"/>
      <protection hidden="1"/>
    </xf>
    <xf numFmtId="0" fontId="1" fillId="2" borderId="0" xfId="0" applyFont="1" applyFill="1" applyAlignment="1" applyProtection="1">
      <alignment shrinkToFit="1"/>
      <protection hidden="1"/>
    </xf>
    <xf numFmtId="0" fontId="1" fillId="0" borderId="0" xfId="0" applyFont="1" applyAlignment="1" applyProtection="1">
      <alignment horizontal="center" shrinkToFit="1"/>
      <protection hidden="1"/>
    </xf>
    <xf numFmtId="0" fontId="1" fillId="4" borderId="2" xfId="0" applyFont="1" applyFill="1" applyBorder="1" applyAlignment="1" applyProtection="1">
      <alignment horizontal="center"/>
      <protection locked="0" hidden="1"/>
    </xf>
    <xf numFmtId="0" fontId="1" fillId="0" borderId="0" xfId="0" applyFont="1" applyProtection="1">
      <protection locked="0" hidden="1"/>
    </xf>
    <xf numFmtId="0" fontId="1" fillId="0" borderId="0" xfId="0" applyFont="1" applyAlignment="1" applyProtection="1">
      <alignment horizontal="left"/>
      <protection locked="0" hidden="1"/>
    </xf>
    <xf numFmtId="0" fontId="1" fillId="0" borderId="0" xfId="0" applyFont="1" applyFill="1" applyProtection="1">
      <protection locked="0" hidden="1"/>
    </xf>
    <xf numFmtId="0" fontId="4" fillId="0" borderId="0" xfId="0" applyFont="1" applyProtection="1">
      <protection locked="0" hidden="1"/>
    </xf>
    <xf numFmtId="0" fontId="1" fillId="4" borderId="0" xfId="0" applyFont="1" applyFill="1" applyAlignment="1" applyProtection="1">
      <alignment horizontal="left"/>
      <protection locked="0" hidden="1"/>
    </xf>
    <xf numFmtId="0" fontId="1" fillId="0" borderId="0" xfId="0" applyFont="1" applyAlignment="1" applyProtection="1">
      <alignment horizontal="center"/>
      <protection locked="0" hidden="1"/>
    </xf>
    <xf numFmtId="0" fontId="1" fillId="0" borderId="0" xfId="0" applyFont="1" applyAlignment="1" applyProtection="1">
      <alignment horizontal="center" vertical="center" wrapText="1"/>
      <protection locked="0" hidden="1"/>
    </xf>
    <xf numFmtId="0" fontId="1" fillId="4" borderId="1" xfId="0" applyFont="1" applyFill="1" applyBorder="1" applyProtection="1">
      <protection locked="0" hidden="1"/>
    </xf>
    <xf numFmtId="0" fontId="3" fillId="0" borderId="0" xfId="0" applyFont="1" applyProtection="1">
      <protection locked="0"/>
    </xf>
    <xf numFmtId="0" fontId="3" fillId="5" borderId="0" xfId="0" applyFont="1" applyFill="1" applyProtection="1"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4" borderId="1" xfId="0" applyFont="1" applyFill="1" applyBorder="1" applyProtection="1">
      <protection locked="0"/>
    </xf>
    <xf numFmtId="0" fontId="3" fillId="2" borderId="0" xfId="0" applyFont="1" applyFill="1" applyAlignment="1" applyProtection="1">
      <alignment shrinkToFit="1"/>
      <protection locked="0"/>
    </xf>
    <xf numFmtId="0" fontId="3" fillId="0" borderId="1" xfId="0" applyFont="1" applyBorder="1" applyAlignment="1" applyProtection="1">
      <alignment shrinkToFit="1"/>
      <protection locked="0"/>
    </xf>
    <xf numFmtId="0" fontId="3" fillId="2" borderId="0" xfId="0" applyFont="1" applyFill="1" applyProtection="1">
      <protection locked="0"/>
    </xf>
    <xf numFmtId="0" fontId="1" fillId="0" borderId="1" xfId="0" applyFont="1" applyBorder="1" applyProtection="1">
      <protection locked="0"/>
    </xf>
    <xf numFmtId="0" fontId="3" fillId="5" borderId="0" xfId="0" applyFont="1" applyFill="1" applyAlignment="1" applyProtection="1">
      <alignment horizontal="left"/>
      <protection locked="0"/>
    </xf>
    <xf numFmtId="0" fontId="1" fillId="5" borderId="0" xfId="0" applyFont="1" applyFill="1" applyAlignment="1" applyProtection="1">
      <alignment horizontal="left"/>
      <protection locked="0"/>
    </xf>
    <xf numFmtId="0" fontId="3" fillId="5" borderId="0" xfId="0" applyFont="1" applyFill="1" applyBorder="1" applyAlignment="1" applyProtection="1">
      <alignment horizontal="left" shrinkToFit="1"/>
      <protection locked="0"/>
    </xf>
    <xf numFmtId="0" fontId="3" fillId="5" borderId="0" xfId="0" applyFont="1" applyFill="1" applyAlignment="1" applyProtection="1">
      <alignment horizontal="left" shrinkToFit="1"/>
      <protection locked="0"/>
    </xf>
    <xf numFmtId="0" fontId="1" fillId="0" borderId="0" xfId="0" applyFont="1" applyAlignment="1" applyProtection="1">
      <alignment horizontal="center" shrinkToFit="1"/>
      <protection locked="0"/>
    </xf>
    <xf numFmtId="0" fontId="1" fillId="0" borderId="1" xfId="0" applyFont="1" applyBorder="1" applyProtection="1"/>
    <xf numFmtId="0" fontId="1" fillId="2" borderId="0" xfId="0" applyFont="1" applyFill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 vertical="center"/>
      <protection locked="0" hidden="1"/>
    </xf>
    <xf numFmtId="0" fontId="3" fillId="0" borderId="0" xfId="0" applyFont="1" applyAlignment="1" applyProtection="1">
      <alignment horizontal="left"/>
      <protection locked="0" hidden="1"/>
    </xf>
    <xf numFmtId="164" fontId="1" fillId="0" borderId="0" xfId="0" applyNumberFormat="1" applyFont="1" applyAlignment="1" applyProtection="1">
      <alignment horizontal="left"/>
      <protection locked="0" hidden="1"/>
    </xf>
    <xf numFmtId="0" fontId="1" fillId="3" borderId="0" xfId="0" applyFont="1" applyFill="1" applyAlignment="1" applyProtection="1">
      <alignment horizontal="left" vertical="center"/>
      <protection hidden="1"/>
    </xf>
    <xf numFmtId="14" fontId="1" fillId="0" borderId="0" xfId="0" applyNumberFormat="1" applyFont="1" applyAlignment="1" applyProtection="1">
      <alignment horizontal="center"/>
      <protection locked="0" hidden="1"/>
    </xf>
    <xf numFmtId="0" fontId="1" fillId="0" borderId="0" xfId="0" applyFont="1" applyAlignment="1" applyProtection="1">
      <alignment horizontal="center"/>
      <protection locked="0" hidden="1"/>
    </xf>
    <xf numFmtId="0" fontId="1" fillId="5" borderId="0" xfId="0" applyFont="1" applyFill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center" vertical="center" shrinkToFit="1"/>
      <protection locked="0" hidden="1"/>
    </xf>
    <xf numFmtId="0" fontId="4" fillId="2" borderId="0" xfId="0" applyFont="1" applyFill="1" applyAlignment="1" applyProtection="1">
      <alignment horizontal="left" vertical="center" wrapText="1"/>
      <protection hidden="1"/>
    </xf>
    <xf numFmtId="0" fontId="1" fillId="2" borderId="0" xfId="0" applyFont="1" applyFill="1" applyAlignment="1" applyProtection="1">
      <alignment horizontal="left" vertical="center" wrapText="1"/>
      <protection hidden="1"/>
    </xf>
    <xf numFmtId="0" fontId="1" fillId="2" borderId="0" xfId="0" applyFont="1" applyFill="1" applyAlignment="1" applyProtection="1">
      <alignment horizontal="left"/>
      <protection hidden="1"/>
    </xf>
    <xf numFmtId="0" fontId="3" fillId="2" borderId="0" xfId="0" applyFont="1" applyFill="1" applyAlignment="1" applyProtection="1">
      <alignment horizontal="left" vertical="center" wrapText="1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1" fillId="2" borderId="0" xfId="0" applyFont="1" applyFill="1" applyBorder="1" applyAlignment="1" applyProtection="1">
      <alignment horizont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164" fontId="1" fillId="0" borderId="0" xfId="0" applyNumberFormat="1" applyFont="1" applyAlignment="1" applyProtection="1">
      <alignment horizontal="center"/>
      <protection locked="0" hidden="1"/>
    </xf>
    <xf numFmtId="0" fontId="1" fillId="0" borderId="6" xfId="0" applyFont="1" applyBorder="1" applyAlignment="1" applyProtection="1">
      <alignment horizontal="center" vertical="center" wrapText="1"/>
      <protection locked="0" hidden="1"/>
    </xf>
    <xf numFmtId="0" fontId="1" fillId="2" borderId="0" xfId="0" applyFont="1" applyFill="1" applyBorder="1" applyAlignment="1" applyProtection="1">
      <alignment horizontal="center" vertical="center" wrapText="1"/>
      <protection hidden="1"/>
    </xf>
    <xf numFmtId="49" fontId="1" fillId="0" borderId="1" xfId="0" applyNumberFormat="1" applyFont="1" applyBorder="1" applyAlignment="1" applyProtection="1">
      <alignment horizontal="center" vertical="center" wrapText="1"/>
      <protection locked="0" hidden="1"/>
    </xf>
    <xf numFmtId="0" fontId="1" fillId="2" borderId="0" xfId="0" applyFont="1" applyFill="1" applyAlignment="1" applyProtection="1">
      <alignment horizontal="center"/>
      <protection hidden="1"/>
    </xf>
    <xf numFmtId="0" fontId="1" fillId="4" borderId="3" xfId="0" applyFont="1" applyFill="1" applyBorder="1" applyAlignment="1" applyProtection="1">
      <alignment horizontal="left"/>
      <protection hidden="1"/>
    </xf>
    <xf numFmtId="0" fontId="1" fillId="4" borderId="4" xfId="0" applyFont="1" applyFill="1" applyBorder="1" applyAlignment="1" applyProtection="1">
      <alignment horizontal="left"/>
      <protection hidden="1"/>
    </xf>
    <xf numFmtId="0" fontId="1" fillId="4" borderId="5" xfId="0" applyFont="1" applyFill="1" applyBorder="1" applyAlignment="1" applyProtection="1">
      <alignment horizontal="left"/>
      <protection hidden="1"/>
    </xf>
    <xf numFmtId="14" fontId="1" fillId="0" borderId="8" xfId="0" applyNumberFormat="1" applyFont="1" applyBorder="1" applyAlignment="1" applyProtection="1">
      <alignment horizontal="left" vertical="center" wrapText="1"/>
      <protection locked="0" hidden="1"/>
    </xf>
    <xf numFmtId="14" fontId="1" fillId="0" borderId="7" xfId="0" applyNumberFormat="1" applyFont="1" applyBorder="1" applyAlignment="1" applyProtection="1">
      <alignment horizontal="left" vertical="center" wrapText="1"/>
      <protection locked="0" hidden="1"/>
    </xf>
    <xf numFmtId="14" fontId="1" fillId="0" borderId="9" xfId="0" applyNumberFormat="1" applyFont="1" applyBorder="1" applyAlignment="1" applyProtection="1">
      <alignment horizontal="left" vertical="center" wrapText="1"/>
      <protection locked="0" hidden="1"/>
    </xf>
    <xf numFmtId="14" fontId="1" fillId="0" borderId="3" xfId="0" applyNumberFormat="1" applyFont="1" applyBorder="1" applyAlignment="1" applyProtection="1">
      <alignment horizontal="left" vertical="center" wrapText="1"/>
      <protection locked="0" hidden="1"/>
    </xf>
    <xf numFmtId="14" fontId="1" fillId="0" borderId="4" xfId="0" applyNumberFormat="1" applyFont="1" applyBorder="1" applyAlignment="1" applyProtection="1">
      <alignment horizontal="left" vertical="center" wrapText="1"/>
      <protection locked="0" hidden="1"/>
    </xf>
    <xf numFmtId="14" fontId="1" fillId="0" borderId="5" xfId="0" applyNumberFormat="1" applyFont="1" applyBorder="1" applyAlignment="1" applyProtection="1">
      <alignment horizontal="left" vertical="center" wrapText="1"/>
      <protection locked="0" hidden="1"/>
    </xf>
    <xf numFmtId="0" fontId="1" fillId="2" borderId="0" xfId="0" applyFont="1" applyFill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locked="0" hidden="1"/>
    </xf>
    <xf numFmtId="14" fontId="1" fillId="0" borderId="1" xfId="0" applyNumberFormat="1" applyFont="1" applyBorder="1" applyAlignment="1" applyProtection="1">
      <alignment horizontal="center" vertical="center" wrapText="1"/>
      <protection locked="0"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wrapText="1" shrinkToFit="1"/>
      <protection locked="0" hidden="1"/>
    </xf>
    <xf numFmtId="0" fontId="1" fillId="0" borderId="0" xfId="0" applyFont="1" applyAlignment="1" applyProtection="1">
      <alignment horizontal="left" vertical="top" wrapText="1" shrinkToFit="1"/>
      <protection locked="0" hidden="1"/>
    </xf>
    <xf numFmtId="0" fontId="1" fillId="0" borderId="0" xfId="0" applyFont="1" applyAlignment="1" applyProtection="1">
      <alignment horizontal="left"/>
      <protection locked="0" hidden="1"/>
    </xf>
    <xf numFmtId="0" fontId="1" fillId="0" borderId="0" xfId="0" applyFont="1" applyAlignment="1" applyProtection="1">
      <alignment horizontal="center" vertical="center"/>
      <protection locked="0" hidden="1"/>
    </xf>
    <xf numFmtId="0" fontId="1" fillId="5" borderId="0" xfId="0" applyFont="1" applyFill="1" applyAlignment="1" applyProtection="1">
      <alignment horizontal="left" vertical="center" shrinkToFit="1"/>
      <protection hidden="1"/>
    </xf>
    <xf numFmtId="0" fontId="1" fillId="4" borderId="1" xfId="0" applyFont="1" applyFill="1" applyBorder="1" applyAlignment="1" applyProtection="1">
      <alignment horizontal="left" vertical="top" wrapText="1"/>
      <protection locked="0" hidden="1"/>
    </xf>
    <xf numFmtId="0" fontId="3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>
      <alignment horizontal="left" vertical="center"/>
    </xf>
    <xf numFmtId="0" fontId="3" fillId="5" borderId="0" xfId="0" applyFont="1" applyFill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left" vertical="center" wrapText="1"/>
    </xf>
    <xf numFmtId="0" fontId="7" fillId="5" borderId="0" xfId="0" applyFont="1" applyFill="1" applyAlignment="1" applyProtection="1">
      <alignment horizontal="left" shrinkToFit="1"/>
      <protection locked="0"/>
    </xf>
    <xf numFmtId="0" fontId="3" fillId="2" borderId="0" xfId="0" applyFont="1" applyFill="1" applyAlignment="1" applyProtection="1">
      <alignment horizontal="left" shrinkToFit="1"/>
      <protection locked="0"/>
    </xf>
    <xf numFmtId="0" fontId="3" fillId="0" borderId="3" xfId="0" applyFont="1" applyBorder="1" applyAlignment="1" applyProtection="1">
      <alignment horizontal="left" shrinkToFit="1"/>
      <protection locked="0"/>
    </xf>
    <xf numFmtId="0" fontId="3" fillId="0" borderId="4" xfId="0" applyFont="1" applyBorder="1" applyAlignment="1" applyProtection="1">
      <alignment horizontal="left" shrinkToFit="1"/>
      <protection locked="0"/>
    </xf>
    <xf numFmtId="0" fontId="3" fillId="0" borderId="5" xfId="0" applyFont="1" applyBorder="1" applyAlignment="1" applyProtection="1">
      <alignment horizontal="left" shrinkToFit="1"/>
      <protection locked="0"/>
    </xf>
    <xf numFmtId="0" fontId="3" fillId="0" borderId="3" xfId="0" applyFont="1" applyBorder="1" applyAlignment="1" applyProtection="1">
      <alignment horizontal="center" wrapText="1" shrinkToFit="1"/>
      <protection locked="0"/>
    </xf>
    <xf numFmtId="0" fontId="3" fillId="0" borderId="4" xfId="0" applyFont="1" applyBorder="1" applyAlignment="1" applyProtection="1">
      <alignment horizontal="center" wrapText="1" shrinkToFit="1"/>
      <protection locked="0"/>
    </xf>
    <xf numFmtId="0" fontId="3" fillId="0" borderId="5" xfId="0" applyFont="1" applyBorder="1" applyAlignment="1" applyProtection="1">
      <alignment horizontal="center" wrapText="1" shrinkToFi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164" fontId="3" fillId="0" borderId="0" xfId="0" applyNumberFormat="1" applyFont="1" applyAlignment="1">
      <alignment horizontal="left"/>
    </xf>
    <xf numFmtId="0" fontId="3" fillId="5" borderId="0" xfId="0" applyFont="1" applyFill="1" applyAlignment="1" applyProtection="1">
      <alignment horizontal="left" vertical="center"/>
      <protection locked="0"/>
    </xf>
    <xf numFmtId="0" fontId="3" fillId="5" borderId="0" xfId="0" applyFont="1" applyFill="1" applyAlignment="1">
      <alignment horizontal="left"/>
    </xf>
    <xf numFmtId="0" fontId="3" fillId="0" borderId="0" xfId="0" applyFont="1" applyAlignment="1">
      <alignment horizontal="center" vertical="center" shrinkToFit="1"/>
    </xf>
    <xf numFmtId="0" fontId="3" fillId="5" borderId="0" xfId="0" applyFont="1" applyFill="1" applyAlignment="1">
      <alignment horizontal="left" vertical="center" shrinkToFit="1"/>
    </xf>
    <xf numFmtId="0" fontId="3" fillId="5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14" fontId="3" fillId="0" borderId="0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top" wrapText="1" shrinkToFit="1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581025</xdr:colOff>
      <xdr:row>2</xdr:row>
      <xdr:rowOff>95250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29D89C44-8F2F-44E5-9722-1926B35CB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3900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190500</xdr:colOff>
      <xdr:row>16</xdr:row>
      <xdr:rowOff>28575</xdr:rowOff>
    </xdr:from>
    <xdr:to>
      <xdr:col>26</xdr:col>
      <xdr:colOff>361950</xdr:colOff>
      <xdr:row>47</xdr:row>
      <xdr:rowOff>95250</xdr:rowOff>
    </xdr:to>
    <xdr:pic>
      <xdr:nvPicPr>
        <xdr:cNvPr id="2" name="Obrázok 1" descr="BCLC strategy for prognosis prediction and treatment recommendation: The  2022 update - Journal of Hepatology">
          <a:extLst>
            <a:ext uri="{FF2B5EF4-FFF2-40B4-BE49-F238E27FC236}">
              <a16:creationId xmlns:a16="http://schemas.microsoft.com/office/drawing/2014/main" id="{8518F39E-C4A1-09EC-712A-B00C3A15D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3514725"/>
          <a:ext cx="9315450" cy="5972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ABF3F-32E6-489B-BED1-191F6FA76280}">
  <sheetPr codeName="Hárok1"/>
  <dimension ref="A1:K76"/>
  <sheetViews>
    <sheetView tabSelected="1" zoomScaleNormal="100" workbookViewId="0">
      <selection activeCell="B3" sqref="B3:J3"/>
    </sheetView>
  </sheetViews>
  <sheetFormatPr defaultColWidth="0" defaultRowHeight="24.95" customHeight="1" zeroHeight="1" x14ac:dyDescent="0.35"/>
  <cols>
    <col min="1" max="1" width="2.140625" style="31" customWidth="1"/>
    <col min="2" max="2" width="9.140625" style="55" customWidth="1"/>
    <col min="3" max="3" width="5.42578125" style="55" customWidth="1"/>
    <col min="4" max="5" width="9.140625" style="55" customWidth="1"/>
    <col min="6" max="6" width="13.42578125" style="55" customWidth="1"/>
    <col min="7" max="7" width="9.85546875" style="55" customWidth="1"/>
    <col min="8" max="10" width="9.140625" style="55" customWidth="1"/>
    <col min="11" max="11" width="1.85546875" style="31" customWidth="1"/>
    <col min="12" max="16384" width="9.140625" style="33" hidden="1"/>
  </cols>
  <sheetData>
    <row r="1" spans="2:11" ht="24.95" customHeight="1" x14ac:dyDescent="0.35">
      <c r="B1" s="118" t="s">
        <v>0</v>
      </c>
      <c r="C1" s="118"/>
      <c r="D1" s="118"/>
      <c r="E1" s="118"/>
      <c r="F1" s="118"/>
      <c r="G1" s="118"/>
      <c r="H1" s="118"/>
      <c r="I1" s="118"/>
      <c r="J1" s="118"/>
      <c r="K1" s="32"/>
    </row>
    <row r="2" spans="2:11" ht="24.95" customHeight="1" x14ac:dyDescent="0.35">
      <c r="B2" s="98" t="s">
        <v>167</v>
      </c>
      <c r="C2" s="98"/>
      <c r="D2" s="98"/>
      <c r="E2" s="98"/>
      <c r="F2" s="98"/>
      <c r="G2" s="98"/>
      <c r="H2" s="98"/>
      <c r="I2" s="98"/>
      <c r="J2" s="98"/>
      <c r="K2" s="34"/>
    </row>
    <row r="3" spans="2:11" ht="24.95" customHeight="1" x14ac:dyDescent="0.35">
      <c r="B3" s="100" t="s">
        <v>162</v>
      </c>
      <c r="C3" s="100"/>
      <c r="D3" s="100"/>
      <c r="E3" s="100"/>
      <c r="F3" s="100"/>
      <c r="G3" s="100"/>
      <c r="H3" s="100"/>
      <c r="I3" s="100"/>
      <c r="J3" s="100"/>
      <c r="K3" s="32"/>
    </row>
    <row r="4" spans="2:11" ht="24.95" customHeight="1" x14ac:dyDescent="0.35">
      <c r="B4" s="94" t="s">
        <v>2</v>
      </c>
      <c r="C4" s="94"/>
      <c r="D4" s="102"/>
      <c r="E4" s="102"/>
      <c r="F4" s="102"/>
      <c r="G4" s="35" t="s">
        <v>3</v>
      </c>
      <c r="H4" s="104"/>
      <c r="I4" s="104"/>
      <c r="J4" s="104"/>
      <c r="K4" s="36"/>
    </row>
    <row r="5" spans="2:11" ht="24.95" customHeight="1" x14ac:dyDescent="0.35">
      <c r="B5" s="94" t="s">
        <v>4</v>
      </c>
      <c r="C5" s="94"/>
      <c r="D5" s="103" t="str">
        <f ca="1">IF(H4&lt;&gt;"",RIGHT((YEAR(TODAY())-(LEFT(H4,2))),2),"")</f>
        <v/>
      </c>
      <c r="E5" s="103"/>
      <c r="F5" s="103"/>
      <c r="G5" s="35" t="s">
        <v>5</v>
      </c>
      <c r="H5" s="116"/>
      <c r="I5" s="116"/>
      <c r="J5" s="116"/>
      <c r="K5" s="36"/>
    </row>
    <row r="6" spans="2:11" ht="24.95" customHeight="1" x14ac:dyDescent="0.35">
      <c r="B6" s="115" t="s">
        <v>7</v>
      </c>
      <c r="C6" s="115"/>
      <c r="D6" s="99"/>
      <c r="E6" s="99"/>
      <c r="F6" s="99"/>
      <c r="G6" s="35" t="s">
        <v>8</v>
      </c>
      <c r="H6" s="117"/>
      <c r="I6" s="117"/>
      <c r="J6" s="117"/>
      <c r="K6" s="37"/>
    </row>
    <row r="7" spans="2:11" ht="24.95" customHeight="1" x14ac:dyDescent="0.35">
      <c r="B7" s="83" t="s">
        <v>163</v>
      </c>
      <c r="C7" s="83"/>
      <c r="D7" s="106"/>
      <c r="E7" s="107"/>
      <c r="F7" s="108"/>
      <c r="G7" s="35" t="s">
        <v>164</v>
      </c>
      <c r="H7" s="109"/>
      <c r="I7" s="110"/>
      <c r="J7" s="111"/>
      <c r="K7" s="37"/>
    </row>
    <row r="8" spans="2:11" ht="24.95" customHeight="1" x14ac:dyDescent="0.35">
      <c r="B8" s="94" t="s">
        <v>165</v>
      </c>
      <c r="C8" s="94"/>
      <c r="D8" s="106"/>
      <c r="E8" s="107"/>
      <c r="F8" s="108"/>
      <c r="G8" s="35" t="s">
        <v>166</v>
      </c>
      <c r="H8" s="112"/>
      <c r="I8" s="113"/>
      <c r="J8" s="114"/>
      <c r="K8" s="37"/>
    </row>
    <row r="9" spans="2:11" ht="24.95" customHeight="1" x14ac:dyDescent="0.35">
      <c r="B9" s="84" t="s">
        <v>34</v>
      </c>
      <c r="C9" s="84"/>
      <c r="D9" s="84"/>
      <c r="E9" s="56"/>
      <c r="F9" s="31"/>
      <c r="G9" s="31"/>
      <c r="H9" s="31"/>
      <c r="I9" s="31"/>
      <c r="J9" s="31"/>
    </row>
    <row r="10" spans="2:11" ht="24.95" customHeight="1" x14ac:dyDescent="0.35">
      <c r="B10" s="34" t="s">
        <v>30</v>
      </c>
      <c r="C10" s="105" t="str">
        <f>IF(OR(E9="nie",E9=""),"",ROUND((9.57*(IF(zoznamy!J2&lt;1,LN(1),LN(zoznamy!J2)))+3.78*(IF(zoznamy!J3&lt;1,LN(1),LN(zoznamy!J3)))+11.2*(IF('Vyplní lekár'!F48&lt;1,LN(1),LN('Vyplní lekár'!F48)))+6.43),0))</f>
        <v/>
      </c>
      <c r="D10" s="105"/>
      <c r="E10" s="31" t="s">
        <v>75</v>
      </c>
      <c r="F10" s="31" t="str">
        <f>IF(OR(E9="nie",E9=""),"",zoznamy!G2+zoznamy!G3+zoznamy!G4+zoznamy!G5+zoznamy!G6)</f>
        <v/>
      </c>
      <c r="G10" s="31" t="str">
        <f>IF(OR(E9="nie",E9=""),"",IF(F10&lt;7,"A",IF(F10&gt;9,"C","B")))</f>
        <v/>
      </c>
      <c r="H10" s="31" t="s">
        <v>32</v>
      </c>
      <c r="I10" s="57"/>
      <c r="J10" s="31" t="s">
        <v>82</v>
      </c>
    </row>
    <row r="11" spans="2:11" ht="24.95" customHeight="1" x14ac:dyDescent="0.35">
      <c r="B11" s="98" t="s">
        <v>33</v>
      </c>
      <c r="C11" s="98"/>
      <c r="D11" s="98"/>
      <c r="E11" s="98"/>
      <c r="F11" s="98"/>
      <c r="G11" s="98"/>
      <c r="H11" s="101"/>
      <c r="I11" s="101"/>
      <c r="J11" s="101"/>
      <c r="K11" s="38"/>
    </row>
    <row r="12" spans="2:11" ht="24.95" customHeight="1" x14ac:dyDescent="0.35">
      <c r="B12" s="84" t="s">
        <v>9</v>
      </c>
      <c r="C12" s="84"/>
      <c r="D12" s="84"/>
      <c r="E12" s="84"/>
      <c r="F12" s="121"/>
      <c r="G12" s="121"/>
      <c r="H12" s="121"/>
      <c r="I12" s="121"/>
      <c r="J12" s="121"/>
    </row>
    <row r="13" spans="2:11" ht="24.95" customHeight="1" x14ac:dyDescent="0.35">
      <c r="B13" s="84" t="str">
        <f>IF(F12="Iné","Špecifikujte Inú etiológiu ochorenia:","")</f>
        <v/>
      </c>
      <c r="C13" s="84"/>
      <c r="D13" s="84"/>
      <c r="E13" s="84"/>
      <c r="F13" s="84"/>
      <c r="G13" s="122"/>
      <c r="H13" s="122"/>
      <c r="I13" s="122"/>
      <c r="J13" s="122"/>
      <c r="K13" s="34"/>
    </row>
    <row r="14" spans="2:11" ht="24.95" customHeight="1" x14ac:dyDescent="0.35">
      <c r="B14" s="84" t="s">
        <v>37</v>
      </c>
      <c r="C14" s="84"/>
      <c r="D14" s="84"/>
      <c r="E14" s="84"/>
      <c r="F14" s="84"/>
      <c r="G14" s="57"/>
      <c r="H14" s="31"/>
      <c r="I14" s="31"/>
      <c r="J14" s="31"/>
    </row>
    <row r="15" spans="2:11" ht="24.95" customHeight="1" x14ac:dyDescent="0.35">
      <c r="B15" s="91" t="s">
        <v>10</v>
      </c>
      <c r="C15" s="91"/>
      <c r="D15" s="91"/>
      <c r="E15" s="91"/>
      <c r="F15" s="39"/>
      <c r="G15" s="39"/>
      <c r="H15" s="39"/>
      <c r="I15" s="39"/>
      <c r="J15" s="39"/>
    </row>
    <row r="16" spans="2:11" ht="24.95" customHeight="1" x14ac:dyDescent="0.35">
      <c r="B16" s="84" t="s">
        <v>11</v>
      </c>
      <c r="C16" s="84"/>
      <c r="D16" s="84"/>
      <c r="E16" s="85"/>
      <c r="F16" s="85"/>
      <c r="G16" s="85"/>
      <c r="H16" s="85"/>
      <c r="I16" s="31"/>
      <c r="J16" s="31"/>
    </row>
    <row r="17" spans="2:11" ht="24.95" customHeight="1" x14ac:dyDescent="0.35">
      <c r="B17" s="84" t="s">
        <v>13</v>
      </c>
      <c r="C17" s="84"/>
      <c r="D17" s="84"/>
      <c r="E17" s="121"/>
      <c r="F17" s="121"/>
      <c r="G17" s="121"/>
      <c r="H17" s="121"/>
      <c r="I17" s="31"/>
      <c r="J17" s="31"/>
    </row>
    <row r="18" spans="2:11" ht="24.95" customHeight="1" x14ac:dyDescent="0.35">
      <c r="B18" s="84" t="s">
        <v>12</v>
      </c>
      <c r="C18" s="84"/>
      <c r="D18" s="84"/>
      <c r="E18" s="58"/>
      <c r="F18" s="40"/>
      <c r="G18" s="40"/>
      <c r="H18" s="40"/>
      <c r="I18" s="31"/>
      <c r="J18" s="31"/>
    </row>
    <row r="19" spans="2:11" ht="24.95" customHeight="1" x14ac:dyDescent="0.35">
      <c r="B19" s="34" t="s">
        <v>35</v>
      </c>
      <c r="C19" s="34"/>
      <c r="D19" s="31"/>
      <c r="E19" s="59"/>
      <c r="F19" s="95" t="str">
        <f>IF(E19="áno", "špecifikujte v nasledovnej časti","")</f>
        <v/>
      </c>
      <c r="G19" s="95"/>
      <c r="H19" s="95"/>
      <c r="I19" s="95"/>
      <c r="J19" s="95"/>
    </row>
    <row r="20" spans="2:11" ht="24.95" customHeight="1" x14ac:dyDescent="0.35">
      <c r="B20" s="120"/>
      <c r="C20" s="120"/>
      <c r="D20" s="120"/>
      <c r="E20" s="120"/>
      <c r="F20" s="120"/>
      <c r="G20" s="120"/>
      <c r="H20" s="120"/>
      <c r="I20" s="120"/>
      <c r="J20" s="120"/>
      <c r="K20" s="41"/>
    </row>
    <row r="21" spans="2:11" ht="24.95" customHeight="1" x14ac:dyDescent="0.35">
      <c r="B21" s="120"/>
      <c r="C21" s="120"/>
      <c r="D21" s="120"/>
      <c r="E21" s="120"/>
      <c r="F21" s="120"/>
      <c r="G21" s="120"/>
      <c r="H21" s="120"/>
      <c r="I21" s="120"/>
      <c r="J21" s="120"/>
      <c r="K21" s="41"/>
    </row>
    <row r="22" spans="2:11" ht="24.95" customHeight="1" x14ac:dyDescent="0.35">
      <c r="B22" s="120"/>
      <c r="C22" s="120"/>
      <c r="D22" s="120"/>
      <c r="E22" s="120"/>
      <c r="F22" s="120"/>
      <c r="G22" s="120"/>
      <c r="H22" s="120"/>
      <c r="I22" s="120"/>
      <c r="J22" s="120"/>
      <c r="K22" s="41"/>
    </row>
    <row r="23" spans="2:11" ht="24.95" customHeight="1" x14ac:dyDescent="0.35">
      <c r="B23" s="120"/>
      <c r="C23" s="120"/>
      <c r="D23" s="120"/>
      <c r="E23" s="120"/>
      <c r="F23" s="120"/>
      <c r="G23" s="120"/>
      <c r="H23" s="120"/>
      <c r="I23" s="120"/>
      <c r="J23" s="120"/>
      <c r="K23" s="41"/>
    </row>
    <row r="24" spans="2:11" ht="24.95" customHeight="1" x14ac:dyDescent="0.35">
      <c r="B24" s="123" t="s">
        <v>14</v>
      </c>
      <c r="C24" s="123"/>
      <c r="D24" s="123"/>
      <c r="E24" s="123"/>
      <c r="F24" s="123"/>
      <c r="G24" s="123"/>
      <c r="H24" s="123"/>
      <c r="I24" s="123"/>
      <c r="J24" s="123"/>
      <c r="K24" s="123"/>
    </row>
    <row r="25" spans="2:11" ht="24.95" customHeight="1" x14ac:dyDescent="0.35">
      <c r="B25" s="84" t="s">
        <v>86</v>
      </c>
      <c r="C25" s="84"/>
      <c r="D25" s="84"/>
      <c r="E25" s="84"/>
      <c r="F25" s="85"/>
      <c r="G25" s="85"/>
      <c r="H25" s="85"/>
      <c r="I25" s="85"/>
      <c r="J25" s="34"/>
      <c r="K25" s="34"/>
    </row>
    <row r="26" spans="2:11" ht="24.95" customHeight="1" x14ac:dyDescent="0.35">
      <c r="B26" s="84" t="s">
        <v>40</v>
      </c>
      <c r="C26" s="84"/>
      <c r="D26" s="84"/>
      <c r="E26" s="42"/>
      <c r="F26" s="87"/>
      <c r="G26" s="87"/>
      <c r="H26" s="43"/>
      <c r="I26" s="43"/>
      <c r="J26" s="43"/>
      <c r="K26" s="43"/>
    </row>
    <row r="27" spans="2:11" ht="24.95" customHeight="1" x14ac:dyDescent="0.35">
      <c r="B27" s="84" t="s">
        <v>92</v>
      </c>
      <c r="C27" s="84"/>
      <c r="D27" s="84"/>
      <c r="E27" s="57"/>
      <c r="F27" s="44" t="str">
        <f>IF(E27="áno","špecifikujte","")</f>
        <v/>
      </c>
      <c r="G27" s="86"/>
      <c r="H27" s="86"/>
      <c r="I27" s="86"/>
      <c r="J27" s="86"/>
    </row>
    <row r="28" spans="2:11" ht="24.95" customHeight="1" x14ac:dyDescent="0.35">
      <c r="B28" s="84" t="s">
        <v>93</v>
      </c>
      <c r="C28" s="84"/>
      <c r="D28" s="84"/>
      <c r="E28" s="57"/>
      <c r="F28" s="44" t="str">
        <f>IF(E28="áno","doručte","")</f>
        <v/>
      </c>
      <c r="G28" s="40"/>
      <c r="H28" s="40"/>
      <c r="I28" s="40"/>
      <c r="J28" s="40"/>
    </row>
    <row r="29" spans="2:11" ht="24.95" customHeight="1" x14ac:dyDescent="0.35">
      <c r="B29" s="45" t="str">
        <f>IF(E28="áno","Záver","")</f>
        <v/>
      </c>
      <c r="C29" s="124"/>
      <c r="D29" s="124"/>
      <c r="E29" s="124"/>
      <c r="F29" s="124"/>
      <c r="G29" s="124"/>
      <c r="H29" s="124"/>
      <c r="I29" s="124"/>
      <c r="J29" s="124"/>
    </row>
    <row r="30" spans="2:11" ht="24.95" customHeight="1" x14ac:dyDescent="0.35">
      <c r="B30" s="45"/>
      <c r="C30" s="124"/>
      <c r="D30" s="124"/>
      <c r="E30" s="124"/>
      <c r="F30" s="124"/>
      <c r="G30" s="124"/>
      <c r="H30" s="124"/>
      <c r="I30" s="124"/>
      <c r="J30" s="124"/>
    </row>
    <row r="31" spans="2:11" ht="24.95" customHeight="1" x14ac:dyDescent="0.35">
      <c r="B31" s="84" t="s">
        <v>94</v>
      </c>
      <c r="C31" s="84"/>
      <c r="D31" s="84"/>
      <c r="E31" s="57"/>
      <c r="F31" s="44"/>
      <c r="G31" s="40"/>
      <c r="H31" s="40"/>
      <c r="I31" s="40"/>
      <c r="J31" s="40"/>
    </row>
    <row r="32" spans="2:11" ht="24.95" customHeight="1" x14ac:dyDescent="0.35">
      <c r="B32" s="84" t="s">
        <v>96</v>
      </c>
      <c r="C32" s="84"/>
      <c r="D32" s="84"/>
      <c r="E32" s="42"/>
      <c r="F32" s="57" t="str">
        <f>IF(OR(E31=1,E31=2,E31=3,E31=4,E31=5,E31="viac"),"1","")</f>
        <v/>
      </c>
      <c r="G32" s="57" t="str">
        <f>IF(OR(E31=2,E31=3,E31=4,E31=5,E31="Viac"),"2","")</f>
        <v/>
      </c>
      <c r="H32" s="58" t="str">
        <f>IF(OR(E31=3,E31=4,E31=5,E31="Viac"),"3","")</f>
        <v/>
      </c>
      <c r="I32" s="58" t="str">
        <f>IF(OR(E31=4,E31=5,E31="Viac"),"4","")</f>
        <v/>
      </c>
      <c r="J32" s="58" t="str">
        <f>IF(OR(E31=5,E31="Viac"),"5","")</f>
        <v/>
      </c>
    </row>
    <row r="33" spans="2:11" ht="24.95" customHeight="1" x14ac:dyDescent="0.35">
      <c r="B33" s="45"/>
      <c r="C33" s="84" t="str">
        <f>IF(E31="Iné","","mm")</f>
        <v>mm</v>
      </c>
      <c r="D33" s="84"/>
      <c r="E33" s="31"/>
      <c r="F33" s="60"/>
      <c r="G33" s="58"/>
      <c r="H33" s="58"/>
      <c r="I33" s="58"/>
      <c r="J33" s="61"/>
    </row>
    <row r="34" spans="2:11" ht="24.95" customHeight="1" x14ac:dyDescent="0.35">
      <c r="B34" s="45"/>
      <c r="C34" s="84" t="str">
        <f>IF(E31="Iné","","segment")</f>
        <v>segment</v>
      </c>
      <c r="D34" s="84"/>
      <c r="E34" s="31"/>
      <c r="F34" s="60"/>
      <c r="G34" s="58"/>
      <c r="H34" s="58"/>
      <c r="I34" s="58"/>
      <c r="J34" s="61"/>
    </row>
    <row r="35" spans="2:11" ht="24.95" customHeight="1" x14ac:dyDescent="0.35">
      <c r="B35" s="96" t="str">
        <f>IF(E31="Iné","špecifikujte slovne:",IF(E31="Viac","popíšte rozmery a lokalizáciu  5 najväčších ložísk, ostatné popíšte slovne",""))</f>
        <v/>
      </c>
      <c r="C35" s="96"/>
      <c r="D35" s="96"/>
      <c r="E35" s="96"/>
      <c r="F35" s="119"/>
      <c r="G35" s="119"/>
      <c r="H35" s="119"/>
      <c r="I35" s="119"/>
      <c r="J35" s="119"/>
    </row>
    <row r="36" spans="2:11" ht="24.95" customHeight="1" x14ac:dyDescent="0.35">
      <c r="B36" s="96"/>
      <c r="C36" s="96"/>
      <c r="D36" s="96"/>
      <c r="E36" s="96"/>
      <c r="F36" s="119"/>
      <c r="G36" s="119"/>
      <c r="H36" s="119"/>
      <c r="I36" s="119"/>
      <c r="J36" s="119"/>
    </row>
    <row r="37" spans="2:11" ht="24.95" customHeight="1" x14ac:dyDescent="0.35">
      <c r="B37" s="46" t="s">
        <v>15</v>
      </c>
      <c r="C37" s="39"/>
      <c r="D37" s="39"/>
      <c r="E37" s="39"/>
      <c r="F37" s="39"/>
      <c r="G37" s="39"/>
      <c r="H37" s="39"/>
      <c r="I37" s="39"/>
      <c r="J37" s="39"/>
    </row>
    <row r="38" spans="2:11" ht="24.95" customHeight="1" x14ac:dyDescent="0.35">
      <c r="B38" s="84" t="s">
        <v>63</v>
      </c>
      <c r="C38" s="84"/>
      <c r="D38" s="84"/>
      <c r="E38" s="89"/>
      <c r="F38" s="90"/>
      <c r="G38" s="31" t="s">
        <v>64</v>
      </c>
      <c r="H38" s="31"/>
      <c r="I38" s="31"/>
      <c r="J38" s="31"/>
    </row>
    <row r="39" spans="2:11" ht="24.95" customHeight="1" x14ac:dyDescent="0.35">
      <c r="B39" s="84" t="s">
        <v>65</v>
      </c>
      <c r="C39" s="84"/>
      <c r="D39" s="84"/>
      <c r="E39" s="90"/>
      <c r="F39" s="90"/>
      <c r="G39" s="31" t="s">
        <v>64</v>
      </c>
      <c r="H39" s="31"/>
      <c r="I39" s="31"/>
      <c r="J39" s="31"/>
    </row>
    <row r="40" spans="2:11" ht="24.95" customHeight="1" x14ac:dyDescent="0.35">
      <c r="B40" s="34" t="s">
        <v>66</v>
      </c>
      <c r="C40" s="90"/>
      <c r="D40" s="90"/>
      <c r="E40" s="31" t="s">
        <v>8</v>
      </c>
      <c r="F40" s="57"/>
      <c r="G40" s="31" t="s">
        <v>64</v>
      </c>
      <c r="H40" s="31"/>
      <c r="I40" s="31"/>
      <c r="J40" s="31"/>
    </row>
    <row r="41" spans="2:11" ht="24.95" customHeight="1" x14ac:dyDescent="0.35">
      <c r="B41" s="91" t="s">
        <v>41</v>
      </c>
      <c r="C41" s="91"/>
      <c r="D41" s="91"/>
      <c r="E41" s="91"/>
      <c r="F41" s="39"/>
      <c r="G41" s="39"/>
      <c r="H41" s="39"/>
      <c r="I41" s="39"/>
      <c r="J41" s="39"/>
    </row>
    <row r="42" spans="2:11" ht="24.95" customHeight="1" x14ac:dyDescent="0.35">
      <c r="B42" s="92"/>
      <c r="C42" s="92"/>
      <c r="D42" s="92"/>
      <c r="E42" s="92"/>
      <c r="F42" s="92"/>
      <c r="G42" s="92"/>
      <c r="H42" s="92"/>
      <c r="I42" s="92"/>
      <c r="J42" s="92"/>
      <c r="K42" s="41"/>
    </row>
    <row r="43" spans="2:11" ht="24.95" customHeight="1" x14ac:dyDescent="0.35">
      <c r="B43" s="92"/>
      <c r="C43" s="92"/>
      <c r="D43" s="92"/>
      <c r="E43" s="92"/>
      <c r="F43" s="92"/>
      <c r="G43" s="92"/>
      <c r="H43" s="92"/>
      <c r="I43" s="92"/>
      <c r="J43" s="92"/>
      <c r="K43" s="41"/>
    </row>
    <row r="44" spans="2:11" ht="24.95" customHeight="1" x14ac:dyDescent="0.35">
      <c r="B44" s="92"/>
      <c r="C44" s="92"/>
      <c r="D44" s="92"/>
      <c r="E44" s="92"/>
      <c r="F44" s="92"/>
      <c r="G44" s="92"/>
      <c r="H44" s="92"/>
      <c r="I44" s="92"/>
      <c r="J44" s="92"/>
      <c r="K44" s="41"/>
    </row>
    <row r="45" spans="2:11" ht="24.95" customHeight="1" x14ac:dyDescent="0.35">
      <c r="B45" s="92"/>
      <c r="C45" s="92"/>
      <c r="D45" s="92"/>
      <c r="E45" s="92"/>
      <c r="F45" s="92"/>
      <c r="G45" s="92"/>
      <c r="H45" s="92"/>
      <c r="I45" s="92"/>
      <c r="J45" s="92"/>
      <c r="K45" s="41"/>
    </row>
    <row r="46" spans="2:11" ht="24.95" customHeight="1" x14ac:dyDescent="0.35">
      <c r="B46" s="46" t="s">
        <v>16</v>
      </c>
      <c r="C46" s="39"/>
      <c r="D46" s="39"/>
      <c r="E46" s="39"/>
      <c r="F46" s="39"/>
      <c r="G46" s="39"/>
      <c r="H46" s="39"/>
      <c r="I46" s="39"/>
      <c r="J46" s="39"/>
    </row>
    <row r="47" spans="2:11" ht="24.95" customHeight="1" x14ac:dyDescent="0.35">
      <c r="B47" s="96" t="s">
        <v>108</v>
      </c>
      <c r="C47" s="96"/>
      <c r="D47" s="62"/>
      <c r="E47" s="47" t="s">
        <v>109</v>
      </c>
      <c r="F47" s="63"/>
      <c r="G47" s="93" t="s">
        <v>110</v>
      </c>
      <c r="H47" s="93"/>
      <c r="I47" s="62"/>
      <c r="J47" s="31"/>
    </row>
    <row r="48" spans="2:11" ht="24.95" customHeight="1" x14ac:dyDescent="0.35">
      <c r="B48" s="94" t="s">
        <v>117</v>
      </c>
      <c r="C48" s="94"/>
      <c r="D48" s="62"/>
      <c r="E48" s="36" t="s">
        <v>20</v>
      </c>
      <c r="F48" s="63"/>
      <c r="G48" s="94" t="s">
        <v>69</v>
      </c>
      <c r="H48" s="94"/>
      <c r="I48" s="62"/>
      <c r="J48" s="31"/>
    </row>
    <row r="49" spans="1:11" ht="24.95" customHeight="1" x14ac:dyDescent="0.35">
      <c r="B49" s="94" t="s">
        <v>21</v>
      </c>
      <c r="C49" s="94"/>
      <c r="D49" s="62"/>
      <c r="E49" s="36" t="s">
        <v>22</v>
      </c>
      <c r="F49" s="63"/>
      <c r="G49" s="94" t="s">
        <v>70</v>
      </c>
      <c r="H49" s="94"/>
      <c r="I49" s="62"/>
      <c r="J49" s="31"/>
    </row>
    <row r="50" spans="1:11" ht="24.95" customHeight="1" x14ac:dyDescent="0.35">
      <c r="B50" s="94" t="s">
        <v>71</v>
      </c>
      <c r="C50" s="94"/>
      <c r="D50" s="62"/>
      <c r="E50" s="36" t="s">
        <v>23</v>
      </c>
      <c r="F50" s="48" t="str">
        <f>IF(I49&lt;&gt;"",ROUND(D50/I49,2),"")</f>
        <v/>
      </c>
      <c r="G50" s="95" t="s">
        <v>72</v>
      </c>
      <c r="H50" s="95"/>
      <c r="I50" s="62"/>
      <c r="J50" s="31"/>
    </row>
    <row r="51" spans="1:11" ht="24.95" customHeight="1" x14ac:dyDescent="0.35">
      <c r="B51" s="88" t="s">
        <v>62</v>
      </c>
      <c r="C51" s="88"/>
      <c r="D51" s="88"/>
      <c r="E51" s="88"/>
      <c r="F51" s="88"/>
      <c r="G51" s="64"/>
      <c r="H51" s="49"/>
      <c r="I51" s="49"/>
      <c r="J51" s="49"/>
    </row>
    <row r="52" spans="1:11" s="52" customFormat="1" ht="24.95" customHeight="1" x14ac:dyDescent="0.25">
      <c r="A52" s="50"/>
      <c r="B52" s="51">
        <v>0</v>
      </c>
      <c r="C52" s="97" t="s">
        <v>24</v>
      </c>
      <c r="D52" s="97"/>
      <c r="E52" s="97"/>
      <c r="F52" s="97"/>
      <c r="G52" s="97"/>
      <c r="H52" s="97"/>
      <c r="I52" s="97"/>
      <c r="J52" s="97"/>
      <c r="K52" s="97"/>
    </row>
    <row r="53" spans="1:11" s="52" customFormat="1" ht="24.95" customHeight="1" x14ac:dyDescent="0.25">
      <c r="A53" s="50"/>
      <c r="B53" s="51">
        <v>1</v>
      </c>
      <c r="C53" s="97" t="s">
        <v>25</v>
      </c>
      <c r="D53" s="97"/>
      <c r="E53" s="97"/>
      <c r="F53" s="97"/>
      <c r="G53" s="97"/>
      <c r="H53" s="97"/>
      <c r="I53" s="97"/>
      <c r="J53" s="97"/>
      <c r="K53" s="97"/>
    </row>
    <row r="54" spans="1:11" s="52" customFormat="1" ht="24.95" customHeight="1" x14ac:dyDescent="0.25">
      <c r="A54" s="50"/>
      <c r="B54" s="51">
        <v>2</v>
      </c>
      <c r="C54" s="97" t="s">
        <v>26</v>
      </c>
      <c r="D54" s="97"/>
      <c r="E54" s="97"/>
      <c r="F54" s="97"/>
      <c r="G54" s="97"/>
      <c r="H54" s="97"/>
      <c r="I54" s="97"/>
      <c r="J54" s="97"/>
      <c r="K54" s="97"/>
    </row>
    <row r="55" spans="1:11" s="52" customFormat="1" ht="24.95" customHeight="1" x14ac:dyDescent="0.25">
      <c r="A55" s="50"/>
      <c r="B55" s="51">
        <v>3</v>
      </c>
      <c r="C55" s="97" t="s">
        <v>27</v>
      </c>
      <c r="D55" s="97"/>
      <c r="E55" s="97"/>
      <c r="F55" s="97"/>
      <c r="G55" s="97"/>
      <c r="H55" s="97"/>
      <c r="I55" s="97"/>
      <c r="J55" s="97"/>
      <c r="K55" s="97"/>
    </row>
    <row r="56" spans="1:11" s="52" customFormat="1" ht="24.95" customHeight="1" x14ac:dyDescent="0.25">
      <c r="A56" s="50"/>
      <c r="B56" s="51">
        <v>4</v>
      </c>
      <c r="C56" s="97" t="s">
        <v>28</v>
      </c>
      <c r="D56" s="97"/>
      <c r="E56" s="97"/>
      <c r="F56" s="97"/>
      <c r="G56" s="97"/>
      <c r="H56" s="97"/>
      <c r="I56" s="97"/>
      <c r="J56" s="97"/>
      <c r="K56" s="97"/>
    </row>
    <row r="57" spans="1:11" ht="24.95" customHeight="1" x14ac:dyDescent="0.35">
      <c r="B57" s="53"/>
      <c r="C57" s="53"/>
      <c r="D57" s="53"/>
      <c r="E57" s="53"/>
      <c r="F57" s="53"/>
      <c r="G57" s="53"/>
      <c r="H57" s="53"/>
      <c r="I57" s="53"/>
      <c r="J57" s="53"/>
      <c r="K57" s="54"/>
    </row>
    <row r="58" spans="1:11" ht="24.95" hidden="1" customHeight="1" x14ac:dyDescent="0.35">
      <c r="B58" s="53"/>
      <c r="C58" s="53"/>
      <c r="D58" s="53"/>
      <c r="E58" s="53"/>
      <c r="F58" s="53"/>
      <c r="G58" s="53"/>
      <c r="H58" s="53"/>
      <c r="I58" s="53"/>
      <c r="J58" s="53"/>
    </row>
    <row r="59" spans="1:11" ht="24.95" hidden="1" customHeight="1" x14ac:dyDescent="0.35">
      <c r="B59" s="53"/>
      <c r="C59" s="53"/>
      <c r="D59" s="53"/>
      <c r="E59" s="53"/>
      <c r="F59" s="53"/>
      <c r="G59" s="53"/>
      <c r="H59" s="53"/>
      <c r="I59" s="53"/>
      <c r="J59" s="53"/>
    </row>
    <row r="60" spans="1:11" ht="24.95" hidden="1" customHeight="1" x14ac:dyDescent="0.35">
      <c r="B60" s="53"/>
      <c r="C60" s="53"/>
      <c r="D60" s="53"/>
      <c r="E60" s="53"/>
      <c r="F60" s="53"/>
      <c r="G60" s="53"/>
      <c r="H60" s="53"/>
      <c r="I60" s="53"/>
      <c r="J60" s="53"/>
    </row>
    <row r="61" spans="1:11" ht="24.95" hidden="1" customHeight="1" x14ac:dyDescent="0.35">
      <c r="B61" s="53"/>
      <c r="C61" s="53"/>
      <c r="D61" s="53"/>
      <c r="E61" s="53"/>
      <c r="F61" s="53"/>
      <c r="G61" s="53"/>
      <c r="H61" s="53"/>
      <c r="I61" s="53"/>
      <c r="J61" s="53"/>
    </row>
    <row r="62" spans="1:11" ht="24.95" hidden="1" customHeight="1" x14ac:dyDescent="0.35">
      <c r="B62" s="53"/>
      <c r="C62" s="53"/>
      <c r="D62" s="53"/>
      <c r="E62" s="53"/>
      <c r="F62" s="53"/>
      <c r="G62" s="53"/>
      <c r="H62" s="53"/>
      <c r="I62" s="53"/>
      <c r="J62" s="53"/>
    </row>
    <row r="63" spans="1:11" ht="24.95" hidden="1" customHeight="1" x14ac:dyDescent="0.35">
      <c r="B63" s="53"/>
      <c r="C63" s="53"/>
      <c r="D63" s="53"/>
      <c r="E63" s="53"/>
      <c r="F63" s="53"/>
      <c r="G63" s="53"/>
      <c r="H63" s="53"/>
      <c r="I63" s="53"/>
      <c r="J63" s="53"/>
    </row>
    <row r="64" spans="1:11" ht="24.95" hidden="1" customHeight="1" x14ac:dyDescent="0.35">
      <c r="B64" s="53"/>
      <c r="C64" s="53"/>
      <c r="D64" s="53"/>
      <c r="E64" s="53"/>
      <c r="F64" s="53"/>
      <c r="G64" s="53"/>
      <c r="H64" s="53"/>
      <c r="I64" s="53"/>
      <c r="J64" s="53"/>
    </row>
    <row r="65" spans="2:10" ht="24.95" hidden="1" customHeight="1" x14ac:dyDescent="0.35">
      <c r="B65" s="53"/>
      <c r="C65" s="53"/>
      <c r="D65" s="53"/>
      <c r="E65" s="53"/>
      <c r="F65" s="53"/>
      <c r="G65" s="53"/>
      <c r="H65" s="53"/>
      <c r="I65" s="53"/>
      <c r="J65" s="53"/>
    </row>
    <row r="66" spans="2:10" ht="24.95" hidden="1" customHeight="1" x14ac:dyDescent="0.35">
      <c r="B66" s="53"/>
      <c r="C66" s="53"/>
      <c r="D66" s="53"/>
      <c r="E66" s="53"/>
      <c r="F66" s="53"/>
      <c r="G66" s="53"/>
      <c r="H66" s="53"/>
      <c r="I66" s="53"/>
      <c r="J66" s="53"/>
    </row>
    <row r="67" spans="2:10" ht="24.95" hidden="1" customHeight="1" x14ac:dyDescent="0.35">
      <c r="B67" s="53"/>
      <c r="C67" s="53"/>
      <c r="D67" s="53"/>
      <c r="E67" s="53"/>
      <c r="F67" s="53"/>
      <c r="G67" s="53"/>
      <c r="H67" s="53"/>
      <c r="I67" s="53"/>
      <c r="J67" s="53"/>
    </row>
    <row r="68" spans="2:10" ht="24.95" hidden="1" customHeight="1" x14ac:dyDescent="0.35">
      <c r="B68" s="53"/>
      <c r="C68" s="53"/>
      <c r="D68" s="53"/>
      <c r="E68" s="53"/>
      <c r="F68" s="53"/>
      <c r="G68" s="53"/>
      <c r="H68" s="53"/>
      <c r="I68" s="53"/>
      <c r="J68" s="53"/>
    </row>
    <row r="69" spans="2:10" ht="24.95" hidden="1" customHeight="1" x14ac:dyDescent="0.35">
      <c r="B69" s="53"/>
      <c r="C69" s="53"/>
      <c r="D69" s="53"/>
      <c r="E69" s="53"/>
      <c r="F69" s="53"/>
      <c r="G69" s="53"/>
      <c r="H69" s="53"/>
      <c r="I69" s="53"/>
      <c r="J69" s="53"/>
    </row>
    <row r="70" spans="2:10" ht="24.95" hidden="1" customHeight="1" x14ac:dyDescent="0.35">
      <c r="B70" s="53"/>
      <c r="C70" s="53"/>
      <c r="D70" s="53"/>
      <c r="E70" s="53"/>
      <c r="F70" s="53"/>
      <c r="G70" s="53"/>
      <c r="H70" s="53"/>
      <c r="I70" s="53"/>
      <c r="J70" s="53"/>
    </row>
    <row r="71" spans="2:10" ht="24.95" hidden="1" customHeight="1" x14ac:dyDescent="0.35">
      <c r="B71" s="53"/>
      <c r="C71" s="53"/>
      <c r="D71" s="53"/>
      <c r="E71" s="53"/>
      <c r="F71" s="53"/>
      <c r="G71" s="53"/>
      <c r="H71" s="53"/>
      <c r="I71" s="53"/>
      <c r="J71" s="53"/>
    </row>
    <row r="72" spans="2:10" ht="24.95" hidden="1" customHeight="1" x14ac:dyDescent="0.35">
      <c r="B72" s="53"/>
      <c r="C72" s="53"/>
      <c r="D72" s="53"/>
      <c r="E72" s="53"/>
      <c r="F72" s="53"/>
      <c r="G72" s="53"/>
      <c r="H72" s="53"/>
      <c r="I72" s="53"/>
      <c r="J72" s="53"/>
    </row>
    <row r="73" spans="2:10" ht="24.95" hidden="1" customHeight="1" x14ac:dyDescent="0.35">
      <c r="B73" s="53"/>
      <c r="C73" s="53"/>
      <c r="D73" s="53"/>
      <c r="E73" s="53"/>
      <c r="F73" s="53"/>
      <c r="G73" s="53"/>
      <c r="H73" s="53"/>
      <c r="I73" s="53"/>
      <c r="J73" s="53"/>
    </row>
    <row r="74" spans="2:10" ht="24.95" hidden="1" customHeight="1" x14ac:dyDescent="0.35">
      <c r="B74" s="53"/>
      <c r="C74" s="53"/>
      <c r="D74" s="53"/>
      <c r="E74" s="53"/>
      <c r="F74" s="53"/>
      <c r="G74" s="53"/>
      <c r="H74" s="53"/>
      <c r="I74" s="53"/>
      <c r="J74" s="53"/>
    </row>
    <row r="75" spans="2:10" ht="24.95" hidden="1" customHeight="1" x14ac:dyDescent="0.35">
      <c r="B75" s="53"/>
      <c r="C75" s="53"/>
      <c r="D75" s="53"/>
      <c r="E75" s="53"/>
      <c r="F75" s="53"/>
      <c r="G75" s="53"/>
      <c r="H75" s="53"/>
      <c r="I75" s="53"/>
      <c r="J75" s="53"/>
    </row>
    <row r="76" spans="2:10" ht="24.95" hidden="1" customHeight="1" x14ac:dyDescent="0.35">
      <c r="B76" s="53"/>
      <c r="C76" s="53"/>
      <c r="D76" s="53"/>
      <c r="E76" s="53"/>
      <c r="F76" s="53"/>
      <c r="G76" s="53"/>
      <c r="H76" s="53"/>
      <c r="I76" s="53"/>
      <c r="J76" s="53"/>
    </row>
  </sheetData>
  <sheetProtection sheet="1" objects="1" scenarios="1"/>
  <mergeCells count="70">
    <mergeCell ref="B28:D28"/>
    <mergeCell ref="B31:D31"/>
    <mergeCell ref="B32:D32"/>
    <mergeCell ref="C33:D33"/>
    <mergeCell ref="C34:D34"/>
    <mergeCell ref="C29:J30"/>
    <mergeCell ref="F35:J36"/>
    <mergeCell ref="B35:E36"/>
    <mergeCell ref="B20:J23"/>
    <mergeCell ref="B12:E12"/>
    <mergeCell ref="B14:F14"/>
    <mergeCell ref="F19:J19"/>
    <mergeCell ref="B15:E15"/>
    <mergeCell ref="B18:D18"/>
    <mergeCell ref="B13:F13"/>
    <mergeCell ref="B16:D16"/>
    <mergeCell ref="B17:D17"/>
    <mergeCell ref="E16:H16"/>
    <mergeCell ref="E17:H17"/>
    <mergeCell ref="F12:J12"/>
    <mergeCell ref="G13:J13"/>
    <mergeCell ref="B24:K24"/>
    <mergeCell ref="B6:C6"/>
    <mergeCell ref="H5:J5"/>
    <mergeCell ref="H6:J6"/>
    <mergeCell ref="B1:J1"/>
    <mergeCell ref="B2:J2"/>
    <mergeCell ref="B11:G11"/>
    <mergeCell ref="B9:D9"/>
    <mergeCell ref="D6:F6"/>
    <mergeCell ref="B3:J3"/>
    <mergeCell ref="H11:J11"/>
    <mergeCell ref="D4:F4"/>
    <mergeCell ref="D5:F5"/>
    <mergeCell ref="B4:C4"/>
    <mergeCell ref="B5:C5"/>
    <mergeCell ref="H4:J4"/>
    <mergeCell ref="C10:D10"/>
    <mergeCell ref="D7:F7"/>
    <mergeCell ref="H7:J7"/>
    <mergeCell ref="B8:C8"/>
    <mergeCell ref="H8:J8"/>
    <mergeCell ref="D8:F8"/>
    <mergeCell ref="C52:K52"/>
    <mergeCell ref="C53:K53"/>
    <mergeCell ref="C54:K54"/>
    <mergeCell ref="C55:K55"/>
    <mergeCell ref="C56:K56"/>
    <mergeCell ref="B51:F51"/>
    <mergeCell ref="B38:D38"/>
    <mergeCell ref="E38:F38"/>
    <mergeCell ref="B39:D39"/>
    <mergeCell ref="E39:F39"/>
    <mergeCell ref="C40:D40"/>
    <mergeCell ref="B41:E41"/>
    <mergeCell ref="B42:J45"/>
    <mergeCell ref="G47:H47"/>
    <mergeCell ref="B49:C49"/>
    <mergeCell ref="B50:C50"/>
    <mergeCell ref="G49:H49"/>
    <mergeCell ref="G50:H50"/>
    <mergeCell ref="B47:C47"/>
    <mergeCell ref="B48:C48"/>
    <mergeCell ref="G48:H48"/>
    <mergeCell ref="B26:D26"/>
    <mergeCell ref="B27:D27"/>
    <mergeCell ref="B25:E25"/>
    <mergeCell ref="F25:I25"/>
    <mergeCell ref="G27:J27"/>
    <mergeCell ref="F26:G26"/>
  </mergeCells>
  <dataValidations count="8">
    <dataValidation type="list" allowBlank="1" showInputMessage="1" showErrorMessage="1" sqref="G51" xr:uid="{03D85F14-0E5C-427C-B038-DB5279576C34}">
      <formula1>$B$52:$B$56</formula1>
    </dataValidation>
    <dataValidation type="date" allowBlank="1" showInputMessage="1" showErrorMessage="1" errorTitle="Pozor" error="Zobrazovacie vyšetrenie je príliš staré" sqref="E38:F38" xr:uid="{D43098F6-8184-4EA8-BEA1-94A444E17B9C}">
      <formula1>H6-90</formula1>
      <formula2>TODAY()</formula2>
    </dataValidation>
    <dataValidation type="date" allowBlank="1" showInputMessage="1" showErrorMessage="1" errorTitle="Pozor" error="Zobrazovacie vyšetrenie je príliš staré" sqref="E39:F39" xr:uid="{C812E0B9-831B-4397-A251-22673083F5C0}">
      <formula1>H6-90</formula1>
      <formula2>TODAY()</formula2>
    </dataValidation>
    <dataValidation type="custom" showInputMessage="1" showErrorMessage="1" errorTitle="povinná hodnota" error="ak je dg tumoru &quot;Iné&quot; popíšte o čo sa jedná" sqref="K25" xr:uid="{43EFE91F-60FC-4749-BD56-67C62715A98F}">
      <formula1>IF(I25="áno",K25&lt;&gt;"",TRUE)</formula1>
    </dataValidation>
    <dataValidation type="custom" allowBlank="1" showInputMessage="1" showErrorMessage="1" errorTitle="pozor" error="Povinná hodnota" sqref="G13" xr:uid="{1D17EF91-9406-484F-B5D8-B46D2121D552}">
      <formula1>IF(F12="Iné",G13&lt;&gt;"",TRUE)</formula1>
    </dataValidation>
    <dataValidation type="custom" allowBlank="1" showInputMessage="1" showErrorMessage="1" errorTitle="pozor" error="Povinná hodnota" sqref="K13" xr:uid="{4FC88D84-6E8C-493E-A413-5B2EA28353E9}">
      <formula1>IF(I12="Iné",K13&lt;&gt;"",TRUE)</formula1>
    </dataValidation>
    <dataValidation type="custom" allowBlank="1" showInputMessage="1" showErrorMessage="1" sqref="K42:K43 K45 B42" xr:uid="{6992C9F6-6109-4419-A01B-7951637F0F7A}">
      <formula1>IF(F41="áno",B42&lt;&gt;"",TRUE)</formula1>
    </dataValidation>
    <dataValidation type="custom" allowBlank="1" showInputMessage="1" showErrorMessage="1" sqref="K44" xr:uid="{D3297AE5-955E-442A-B1F1-61D3A5846B55}">
      <formula1>IF(O42="áno",K44&lt;&gt;"",TRUE)</formula1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showInputMessage="1" showErrorMessage="1" errorTitle="povinná hodnota" error="ak je dg tumoru &quot;Iné&quot; popíšte o čo sa jedná" xr:uid="{5DC545C0-8541-45BA-AE94-6074DE7C1259}">
          <x14:formula1>
            <xm:f>zoznamy!$A$39:$A$43</xm:f>
          </x14:formula1>
          <xm:sqref>F25</xm:sqref>
        </x14:dataValidation>
        <x14:dataValidation type="list" allowBlank="1" showInputMessage="1" showErrorMessage="1" xr:uid="{5285847B-EAE9-4CD4-83AD-D77BDB38DAA3}">
          <x14:formula1>
            <xm:f>zoznamy!$A$2:$B$2</xm:f>
          </x14:formula1>
          <xm:sqref>E9 G14 E19 F41 I50:J50 K27:K36 E27:E28</xm:sqref>
        </x14:dataValidation>
        <x14:dataValidation type="list" allowBlank="1" showInputMessage="1" showErrorMessage="1" xr:uid="{CBA3DEED-F9C1-4436-B8BE-D4BD69F1CAD3}">
          <x14:formula1>
            <xm:f>zoznamy!$A$20:$A$28</xm:f>
          </x14:formula1>
          <xm:sqref>K12</xm:sqref>
        </x14:dataValidation>
        <x14:dataValidation type="list" allowBlank="1" showInputMessage="1" showErrorMessage="1" xr:uid="{C5ACC22E-0417-4D8E-8804-9B6783035560}">
          <x14:formula1>
            <xm:f>zoznamy!$A$9:$A$11</xm:f>
          </x14:formula1>
          <xm:sqref>E16</xm:sqref>
        </x14:dataValidation>
        <x14:dataValidation type="list" allowBlank="1" showInputMessage="1" showErrorMessage="1" xr:uid="{EF3A7649-9FA1-4145-9737-CEC9F03E38A1}">
          <x14:formula1>
            <xm:f>zoznamy!$A$13:$A$17</xm:f>
          </x14:formula1>
          <xm:sqref>F17:H18 E17</xm:sqref>
        </x14:dataValidation>
        <x14:dataValidation type="list" allowBlank="1" showInputMessage="1" showErrorMessage="1" xr:uid="{F7574114-5F2C-4EA4-8092-E2C25EE92A73}">
          <x14:formula1>
            <xm:f>zoznamy!$A$46:$A$52</xm:f>
          </x14:formula1>
          <xm:sqref>E31</xm:sqref>
        </x14:dataValidation>
        <x14:dataValidation type="list" allowBlank="1" showInputMessage="1" showErrorMessage="1" xr:uid="{7771C3E6-3BE3-4BD4-A6BC-767A22E7D50A}">
          <x14:formula1>
            <xm:f>zoznamy!$F$9:$F$10</xm:f>
          </x14:formula1>
          <xm:sqref>H5:J5</xm:sqref>
        </x14:dataValidation>
        <x14:dataValidation type="list" allowBlank="1" showInputMessage="1" showErrorMessage="1" xr:uid="{D428E476-040C-474C-82AA-6C9B658703B5}">
          <x14:formula1>
            <xm:f>zoznamy!$A$19:$A$28</xm:f>
          </x14:formula1>
          <xm:sqref>F12:J12</xm:sqref>
        </x14:dataValidation>
        <x14:dataValidation type="list" allowBlank="1" showInputMessage="1" showErrorMessage="1" xr:uid="{025DFD28-44D9-4D40-A769-0882B9418465}">
          <x14:formula1>
            <xm:f>zoznamy!$A$4:$A$6</xm:f>
          </x14:formula1>
          <xm:sqref>E18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9F504-2E00-4D3F-9D49-16011A6294F2}">
  <sheetPr codeName="Hárok2"/>
  <dimension ref="A1:P56"/>
  <sheetViews>
    <sheetView topLeftCell="A16" workbookViewId="0">
      <selection activeCell="H45" sqref="H45"/>
    </sheetView>
  </sheetViews>
  <sheetFormatPr defaultColWidth="9.140625" defaultRowHeight="21" zeroHeight="1" x14ac:dyDescent="0.35"/>
  <cols>
    <col min="1" max="1" width="2.42578125" style="27" customWidth="1"/>
    <col min="2" max="2" width="9.140625" style="28" customWidth="1"/>
    <col min="3" max="3" width="5.42578125" style="28" customWidth="1"/>
    <col min="4" max="5" width="9.140625" style="28" customWidth="1"/>
    <col min="6" max="6" width="13.42578125" style="28" customWidth="1"/>
    <col min="7" max="7" width="9.85546875" style="28" customWidth="1"/>
    <col min="8" max="9" width="9.140625" style="28" customWidth="1"/>
    <col min="10" max="10" width="7.28515625" style="28" customWidth="1"/>
    <col min="11" max="11" width="1.85546875" style="27" customWidth="1"/>
    <col min="12" max="16384" width="9.140625" style="27"/>
  </cols>
  <sheetData>
    <row r="1" spans="1:11" s="1" customFormat="1" x14ac:dyDescent="0.35">
      <c r="A1" s="2"/>
      <c r="B1" s="154" t="s">
        <v>0</v>
      </c>
      <c r="C1" s="154"/>
      <c r="D1" s="154"/>
      <c r="E1" s="154"/>
      <c r="F1" s="154"/>
      <c r="G1" s="154"/>
      <c r="H1" s="154"/>
      <c r="I1" s="154"/>
      <c r="J1" s="154"/>
      <c r="K1" s="5"/>
    </row>
    <row r="2" spans="1:11" s="1" customFormat="1" x14ac:dyDescent="0.35">
      <c r="A2" s="2"/>
      <c r="B2" s="155" t="s">
        <v>1</v>
      </c>
      <c r="C2" s="155"/>
      <c r="D2" s="155"/>
      <c r="E2" s="155"/>
      <c r="F2" s="155"/>
      <c r="G2" s="155"/>
      <c r="H2" s="155"/>
      <c r="I2" s="155"/>
      <c r="J2" s="155"/>
      <c r="K2" s="3"/>
    </row>
    <row r="3" spans="1:11" s="1" customFormat="1" x14ac:dyDescent="0.35">
      <c r="A3" s="2"/>
      <c r="B3" s="154" t="s">
        <v>83</v>
      </c>
      <c r="C3" s="154"/>
      <c r="D3" s="154"/>
      <c r="E3" s="154"/>
      <c r="F3" s="154"/>
      <c r="G3" s="154"/>
      <c r="H3" s="154"/>
      <c r="I3" s="154"/>
      <c r="J3" s="154"/>
      <c r="K3" s="5"/>
    </row>
    <row r="4" spans="1:11" s="1" customFormat="1" ht="21" customHeight="1" x14ac:dyDescent="0.35">
      <c r="A4" s="2"/>
      <c r="B4" s="156" t="s">
        <v>84</v>
      </c>
      <c r="C4" s="156"/>
      <c r="D4" s="157" t="s">
        <v>105</v>
      </c>
      <c r="E4" s="157"/>
      <c r="F4" s="157"/>
      <c r="G4" s="157"/>
      <c r="H4" s="157"/>
      <c r="I4" s="157"/>
      <c r="J4" s="157"/>
      <c r="K4" s="5"/>
    </row>
    <row r="5" spans="1:11" s="1" customFormat="1" ht="25.5" customHeight="1" x14ac:dyDescent="0.35">
      <c r="A5" s="2"/>
      <c r="B5" s="10"/>
      <c r="C5" s="10"/>
      <c r="D5" s="157"/>
      <c r="E5" s="157"/>
      <c r="F5" s="157"/>
      <c r="G5" s="157"/>
      <c r="H5" s="157"/>
      <c r="I5" s="157"/>
      <c r="J5" s="157"/>
      <c r="K5" s="5"/>
    </row>
    <row r="6" spans="1:11" s="1" customFormat="1" ht="15" customHeight="1" x14ac:dyDescent="0.35">
      <c r="A6" s="2"/>
      <c r="B6" s="129" t="s">
        <v>2</v>
      </c>
      <c r="C6" s="129"/>
      <c r="D6" s="151">
        <f>'Vyplní lekár'!D4</f>
        <v>0</v>
      </c>
      <c r="E6" s="151"/>
      <c r="F6" s="151"/>
      <c r="G6" s="12" t="s">
        <v>3</v>
      </c>
      <c r="H6" s="151">
        <f>'Vyplní lekár'!H4</f>
        <v>0</v>
      </c>
      <c r="I6" s="151"/>
      <c r="J6" s="151"/>
      <c r="K6" s="13"/>
    </row>
    <row r="7" spans="1:11" s="1" customFormat="1" ht="15" customHeight="1" x14ac:dyDescent="0.35">
      <c r="A7" s="2"/>
      <c r="B7" s="129" t="s">
        <v>4</v>
      </c>
      <c r="C7" s="129"/>
      <c r="D7" s="151" t="str">
        <f ca="1">'Vyplní lekár'!D5</f>
        <v/>
      </c>
      <c r="E7" s="151"/>
      <c r="F7" s="151"/>
      <c r="G7" s="12" t="s">
        <v>5</v>
      </c>
      <c r="H7" s="151">
        <f>'Vyplní lekár'!H5</f>
        <v>0</v>
      </c>
      <c r="I7" s="151"/>
      <c r="J7" s="151"/>
      <c r="K7" s="13"/>
    </row>
    <row r="8" spans="1:11" s="1" customFormat="1" ht="15" customHeight="1" x14ac:dyDescent="0.35">
      <c r="A8" s="2"/>
      <c r="B8" s="129" t="s">
        <v>7</v>
      </c>
      <c r="C8" s="129"/>
      <c r="D8" s="152" t="s">
        <v>73</v>
      </c>
      <c r="E8" s="152"/>
      <c r="F8" s="152"/>
      <c r="G8" s="12" t="s">
        <v>8</v>
      </c>
      <c r="H8" s="153">
        <f ca="1">IF(D6&lt;&gt;"",TODAY(),"")</f>
        <v>45334</v>
      </c>
      <c r="I8" s="153"/>
      <c r="J8" s="153"/>
      <c r="K8" s="14"/>
    </row>
    <row r="9" spans="1:11" s="1" customFormat="1" ht="15" customHeight="1" x14ac:dyDescent="0.35">
      <c r="A9" s="2"/>
      <c r="B9" s="126" t="s">
        <v>34</v>
      </c>
      <c r="C9" s="126"/>
      <c r="D9" s="126"/>
      <c r="E9" s="24">
        <f>'Vyplní lekár'!E9</f>
        <v>0</v>
      </c>
      <c r="F9" s="7"/>
      <c r="G9" s="7"/>
      <c r="H9" s="7"/>
      <c r="I9" s="7"/>
      <c r="J9" s="7"/>
      <c r="K9" s="7"/>
    </row>
    <row r="10" spans="1:11" s="1" customFormat="1" ht="15" customHeight="1" x14ac:dyDescent="0.35">
      <c r="A10" s="2"/>
      <c r="B10" s="16" t="s">
        <v>30</v>
      </c>
      <c r="C10" s="158" t="str">
        <f>'Vyplní lekár'!C10</f>
        <v/>
      </c>
      <c r="D10" s="158"/>
      <c r="E10" s="7" t="s">
        <v>75</v>
      </c>
      <c r="F10" s="8" t="str">
        <f>'Vyplní lekár'!F10</f>
        <v/>
      </c>
      <c r="G10" s="8" t="str">
        <f>'Vyplní lekár'!G10</f>
        <v/>
      </c>
      <c r="H10" s="7" t="s">
        <v>32</v>
      </c>
      <c r="I10" s="8"/>
      <c r="J10" s="7" t="s">
        <v>82</v>
      </c>
      <c r="K10" s="7"/>
    </row>
    <row r="11" spans="1:11" s="1" customFormat="1" ht="15" customHeight="1" x14ac:dyDescent="0.35">
      <c r="A11" s="2"/>
      <c r="B11" s="159" t="s">
        <v>33</v>
      </c>
      <c r="C11" s="159"/>
      <c r="D11" s="159"/>
      <c r="E11" s="159"/>
      <c r="F11" s="159"/>
      <c r="G11" s="159"/>
      <c r="H11" s="149">
        <f>'Vyplní lekár'!H11</f>
        <v>0</v>
      </c>
      <c r="I11" s="149"/>
      <c r="J11" s="149"/>
      <c r="K11" s="17"/>
    </row>
    <row r="12" spans="1:11" s="1" customFormat="1" ht="15" customHeight="1" x14ac:dyDescent="0.35">
      <c r="A12" s="2"/>
      <c r="B12" s="126" t="s">
        <v>9</v>
      </c>
      <c r="C12" s="126"/>
      <c r="D12" s="126"/>
      <c r="E12" s="126"/>
      <c r="F12" s="148">
        <f>'Vyplní lekár'!F12</f>
        <v>0</v>
      </c>
      <c r="G12" s="148"/>
      <c r="H12" s="148"/>
      <c r="I12" s="148"/>
      <c r="J12" s="148"/>
      <c r="K12" s="7"/>
    </row>
    <row r="13" spans="1:11" s="1" customFormat="1" ht="15" customHeight="1" x14ac:dyDescent="0.35">
      <c r="A13" s="2"/>
      <c r="B13" s="126" t="str">
        <f>IF(F12="Iné","Špecifikujte Inú etiológiu ochorenia:","")</f>
        <v/>
      </c>
      <c r="C13" s="126"/>
      <c r="D13" s="126"/>
      <c r="E13" s="126"/>
      <c r="F13" s="126"/>
      <c r="G13" s="150">
        <f>'Vyplní lekár'!G13</f>
        <v>0</v>
      </c>
      <c r="H13" s="150"/>
      <c r="I13" s="150"/>
      <c r="J13" s="150"/>
      <c r="K13" s="16"/>
    </row>
    <row r="14" spans="1:11" s="1" customFormat="1" ht="15" customHeight="1" x14ac:dyDescent="0.35">
      <c r="A14" s="2"/>
      <c r="B14" s="126" t="s">
        <v>37</v>
      </c>
      <c r="C14" s="126"/>
      <c r="D14" s="126"/>
      <c r="E14" s="126"/>
      <c r="F14" s="126"/>
      <c r="G14" s="8">
        <f>'Vyplní lekár'!G14</f>
        <v>0</v>
      </c>
      <c r="H14" s="7"/>
      <c r="I14" s="7"/>
      <c r="J14" s="7"/>
      <c r="K14" s="7"/>
    </row>
    <row r="15" spans="1:11" s="1" customFormat="1" ht="15" customHeight="1" x14ac:dyDescent="0.35">
      <c r="A15" s="2"/>
      <c r="B15" s="146" t="s">
        <v>10</v>
      </c>
      <c r="C15" s="146"/>
      <c r="D15" s="146"/>
      <c r="E15" s="146"/>
      <c r="F15" s="19"/>
      <c r="G15" s="19"/>
      <c r="H15" s="19"/>
      <c r="I15" s="19"/>
      <c r="J15" s="19"/>
      <c r="K15" s="7"/>
    </row>
    <row r="16" spans="1:11" s="1" customFormat="1" ht="15" customHeight="1" x14ac:dyDescent="0.35">
      <c r="A16" s="2"/>
      <c r="B16" s="126" t="s">
        <v>11</v>
      </c>
      <c r="C16" s="126"/>
      <c r="D16" s="126"/>
      <c r="E16" s="147">
        <f>'Vyplní lekár'!E16</f>
        <v>0</v>
      </c>
      <c r="F16" s="147"/>
      <c r="G16" s="147"/>
      <c r="H16" s="147"/>
      <c r="I16" s="7"/>
      <c r="J16" s="7"/>
      <c r="K16" s="7"/>
    </row>
    <row r="17" spans="1:16" s="1" customFormat="1" ht="15" customHeight="1" x14ac:dyDescent="0.35">
      <c r="A17" s="2"/>
      <c r="B17" s="126" t="s">
        <v>13</v>
      </c>
      <c r="C17" s="126"/>
      <c r="D17" s="126"/>
      <c r="E17" s="148">
        <f>'Vyplní lekár'!E17</f>
        <v>0</v>
      </c>
      <c r="F17" s="148"/>
      <c r="G17" s="148"/>
      <c r="H17" s="148"/>
      <c r="I17" s="7"/>
      <c r="J17" s="7"/>
      <c r="K17" s="7"/>
    </row>
    <row r="18" spans="1:16" s="1" customFormat="1" ht="15" customHeight="1" x14ac:dyDescent="0.35">
      <c r="A18" s="2"/>
      <c r="B18" s="126" t="s">
        <v>12</v>
      </c>
      <c r="C18" s="126"/>
      <c r="D18" s="126"/>
      <c r="E18" s="18">
        <f>'Vyplní lekár'!E18</f>
        <v>0</v>
      </c>
      <c r="F18" s="26"/>
      <c r="G18" s="26"/>
      <c r="H18" s="26"/>
      <c r="I18" s="7"/>
      <c r="J18" s="7"/>
      <c r="K18" s="7"/>
    </row>
    <row r="19" spans="1:16" s="1" customFormat="1" ht="15" customHeight="1" x14ac:dyDescent="0.35">
      <c r="A19" s="2"/>
      <c r="B19" s="20" t="s">
        <v>35</v>
      </c>
      <c r="C19" s="20"/>
      <c r="D19" s="19"/>
      <c r="E19" s="19">
        <f>'Vyplní lekár'!E19</f>
        <v>0</v>
      </c>
      <c r="F19" s="143" t="str">
        <f>IF(E19="áno", "špecifikujte v nasledovnej časti","")</f>
        <v/>
      </c>
      <c r="G19" s="143"/>
      <c r="H19" s="143"/>
      <c r="I19" s="143"/>
      <c r="J19" s="143"/>
      <c r="K19" s="7"/>
    </row>
    <row r="20" spans="1:16" s="1" customFormat="1" ht="15" customHeight="1" x14ac:dyDescent="0.35">
      <c r="A20" s="2"/>
      <c r="B20" s="144">
        <f>'Vyplní lekár'!B20</f>
        <v>0</v>
      </c>
      <c r="C20" s="144"/>
      <c r="D20" s="144"/>
      <c r="E20" s="144"/>
      <c r="F20" s="144"/>
      <c r="G20" s="144"/>
      <c r="H20" s="144"/>
      <c r="I20" s="144"/>
      <c r="J20" s="144"/>
      <c r="K20" s="21"/>
    </row>
    <row r="21" spans="1:16" s="1" customFormat="1" ht="15" customHeight="1" x14ac:dyDescent="0.35">
      <c r="A21" s="2"/>
      <c r="B21" s="144"/>
      <c r="C21" s="144"/>
      <c r="D21" s="144"/>
      <c r="E21" s="144"/>
      <c r="F21" s="144"/>
      <c r="G21" s="144"/>
      <c r="H21" s="144"/>
      <c r="I21" s="144"/>
      <c r="J21" s="144"/>
      <c r="K21" s="21"/>
    </row>
    <row r="22" spans="1:16" s="1" customFormat="1" ht="15" customHeight="1" x14ac:dyDescent="0.35">
      <c r="A22" s="2"/>
      <c r="B22" s="144"/>
      <c r="C22" s="144"/>
      <c r="D22" s="144"/>
      <c r="E22" s="144"/>
      <c r="F22" s="144"/>
      <c r="G22" s="144"/>
      <c r="H22" s="144"/>
      <c r="I22" s="144"/>
      <c r="J22" s="144"/>
      <c r="K22" s="21"/>
    </row>
    <row r="23" spans="1:16" s="1" customFormat="1" ht="15" customHeight="1" x14ac:dyDescent="0.35">
      <c r="A23" s="2"/>
      <c r="B23" s="145" t="s">
        <v>14</v>
      </c>
      <c r="C23" s="145"/>
      <c r="D23" s="145"/>
      <c r="E23" s="145"/>
      <c r="F23" s="145"/>
      <c r="G23" s="145"/>
      <c r="H23" s="145"/>
      <c r="I23" s="145"/>
      <c r="J23" s="145"/>
      <c r="K23" s="145"/>
    </row>
    <row r="24" spans="1:16" s="1" customFormat="1" ht="15" customHeight="1" x14ac:dyDescent="0.35">
      <c r="A24" s="2"/>
      <c r="B24" s="126" t="s">
        <v>99</v>
      </c>
      <c r="C24" s="126"/>
      <c r="D24" s="126"/>
      <c r="E24" s="126"/>
      <c r="F24" s="128"/>
      <c r="G24" s="128"/>
      <c r="H24" s="128"/>
      <c r="I24" s="128"/>
      <c r="J24" s="128"/>
      <c r="K24" s="3"/>
    </row>
    <row r="25" spans="1:16" s="1" customFormat="1" ht="15" customHeight="1" x14ac:dyDescent="0.35">
      <c r="A25" s="2"/>
      <c r="B25" s="15"/>
      <c r="C25" s="15"/>
      <c r="D25" s="15"/>
      <c r="E25" s="15"/>
      <c r="F25" s="128"/>
      <c r="G25" s="128"/>
      <c r="H25" s="128"/>
      <c r="I25" s="128"/>
      <c r="J25" s="128"/>
      <c r="K25" s="3"/>
    </row>
    <row r="26" spans="1:16" s="1" customFormat="1" ht="15" customHeight="1" x14ac:dyDescent="0.35">
      <c r="A26" s="2"/>
      <c r="B26" s="126" t="s">
        <v>40</v>
      </c>
      <c r="C26" s="126"/>
      <c r="D26" s="126"/>
      <c r="E26" s="25"/>
      <c r="F26" s="141">
        <f>'Vyplní lekár'!F26</f>
        <v>0</v>
      </c>
      <c r="G26" s="141"/>
      <c r="H26" s="22"/>
      <c r="I26" s="22"/>
      <c r="J26" s="22"/>
      <c r="K26" s="4"/>
    </row>
    <row r="27" spans="1:16" s="1" customFormat="1" ht="15" customHeight="1" x14ac:dyDescent="0.35">
      <c r="A27" s="2"/>
      <c r="B27" s="126" t="s">
        <v>92</v>
      </c>
      <c r="C27" s="126"/>
      <c r="D27" s="126"/>
      <c r="E27" s="65">
        <f>'Vyplní lekár'!E27</f>
        <v>0</v>
      </c>
      <c r="F27" s="7" t="str">
        <f>IF(E27="áno","špecifikujte","")</f>
        <v/>
      </c>
      <c r="G27" s="140" t="str">
        <f>IF('Vyplní lekár'!G27&lt;&gt;"",'Vyplní lekár'!G27,"")</f>
        <v/>
      </c>
      <c r="H27" s="140"/>
      <c r="I27" s="140"/>
      <c r="J27" s="140"/>
      <c r="K27" s="2"/>
    </row>
    <row r="28" spans="1:16" s="1" customFormat="1" ht="15" customHeight="1" x14ac:dyDescent="0.35">
      <c r="A28" s="2"/>
      <c r="B28" s="126" t="s">
        <v>115</v>
      </c>
      <c r="C28" s="126"/>
      <c r="D28" s="126"/>
      <c r="E28" s="65"/>
      <c r="F28" s="7"/>
      <c r="G28" s="26"/>
      <c r="H28" s="26"/>
      <c r="I28" s="26"/>
      <c r="J28" s="26"/>
      <c r="K28" s="2"/>
    </row>
    <row r="29" spans="1:16" s="1" customFormat="1" ht="15" customHeight="1" x14ac:dyDescent="0.35">
      <c r="A29" s="2"/>
      <c r="B29" s="126" t="s">
        <v>93</v>
      </c>
      <c r="C29" s="126"/>
      <c r="D29" s="126"/>
      <c r="E29" s="65">
        <f>'Vyplní lekár'!E28</f>
        <v>0</v>
      </c>
      <c r="F29" s="7"/>
      <c r="G29" s="26"/>
      <c r="H29" s="26"/>
      <c r="I29" s="26"/>
      <c r="J29" s="26"/>
      <c r="K29" s="2"/>
    </row>
    <row r="30" spans="1:16" s="1" customFormat="1" ht="15" customHeight="1" x14ac:dyDescent="0.35">
      <c r="A30" s="2"/>
      <c r="B30" s="15" t="str">
        <f>IF(E29="áno","Záver","")</f>
        <v/>
      </c>
      <c r="C30" s="138">
        <f>'Vyplní lekár'!C29</f>
        <v>0</v>
      </c>
      <c r="D30" s="138"/>
      <c r="E30" s="138"/>
      <c r="F30" s="138"/>
      <c r="G30" s="138"/>
      <c r="H30" s="138"/>
      <c r="I30" s="138"/>
      <c r="J30" s="138"/>
      <c r="K30" s="2"/>
    </row>
    <row r="31" spans="1:16" s="1" customFormat="1" ht="15" customHeight="1" x14ac:dyDescent="0.35">
      <c r="A31" s="2"/>
      <c r="B31" s="9"/>
      <c r="C31" s="138"/>
      <c r="D31" s="138"/>
      <c r="E31" s="138"/>
      <c r="F31" s="138"/>
      <c r="G31" s="138"/>
      <c r="H31" s="138"/>
      <c r="I31" s="138"/>
      <c r="J31" s="138"/>
      <c r="K31" s="2"/>
      <c r="P31"/>
    </row>
    <row r="32" spans="1:16" s="1" customFormat="1" ht="15" customHeight="1" x14ac:dyDescent="0.35">
      <c r="A32" s="2"/>
      <c r="B32" s="126" t="s">
        <v>94</v>
      </c>
      <c r="C32" s="126"/>
      <c r="D32" s="126"/>
      <c r="E32" s="65">
        <f>'Vyplní lekár'!E31</f>
        <v>0</v>
      </c>
      <c r="F32" s="7"/>
      <c r="G32" s="26"/>
      <c r="H32" s="26"/>
      <c r="I32" s="26"/>
      <c r="J32" s="26"/>
      <c r="K32" s="2"/>
    </row>
    <row r="33" spans="1:11" s="1" customFormat="1" ht="15" customHeight="1" x14ac:dyDescent="0.35">
      <c r="A33" s="2"/>
      <c r="B33" s="126" t="s">
        <v>96</v>
      </c>
      <c r="C33" s="126"/>
      <c r="D33" s="126"/>
      <c r="E33" s="25"/>
      <c r="F33" s="67" t="str">
        <f>IF('Vyplní lekár'!F32&lt;&gt;"",'Vyplní lekár'!F32,"")</f>
        <v/>
      </c>
      <c r="G33" s="67" t="str">
        <f>IF('Vyplní lekár'!G32&lt;&gt;"",'Vyplní lekár'!G32,"")</f>
        <v/>
      </c>
      <c r="H33" s="68" t="str">
        <f>IF('Vyplní lekár'!H32&lt;&gt;"",'Vyplní lekár'!H32,"")</f>
        <v/>
      </c>
      <c r="I33" s="68" t="str">
        <f>IF('Vyplní lekár'!I32&lt;&gt;"",'Vyplní lekár'!I32,"")</f>
        <v/>
      </c>
      <c r="J33" s="68" t="str">
        <f>IF('Vyplní lekár'!J32&lt;&gt;"",'Vyplní lekár'!J32,"")</f>
        <v/>
      </c>
      <c r="K33" s="2"/>
    </row>
    <row r="34" spans="1:11" s="1" customFormat="1" ht="15" customHeight="1" x14ac:dyDescent="0.35">
      <c r="A34" s="2"/>
      <c r="B34" s="15"/>
      <c r="C34" s="126" t="str">
        <f>IF(E32="Iné","","mm")</f>
        <v>mm</v>
      </c>
      <c r="D34" s="126"/>
      <c r="E34" s="7"/>
      <c r="F34" s="67" t="str">
        <f>IF('Vyplní lekár'!F33&lt;&gt;"",'Vyplní lekár'!F33,"")</f>
        <v/>
      </c>
      <c r="G34" s="67" t="str">
        <f>IF('Vyplní lekár'!G33&lt;&gt;"",'Vyplní lekár'!G33,"")</f>
        <v/>
      </c>
      <c r="H34" s="68" t="str">
        <f>IF('Vyplní lekár'!H33&lt;&gt;"",'Vyplní lekár'!H33,"")</f>
        <v/>
      </c>
      <c r="I34" s="68" t="str">
        <f>IF('Vyplní lekár'!I33&lt;&gt;"",'Vyplní lekár'!I33,"")</f>
        <v/>
      </c>
      <c r="J34" s="68" t="str">
        <f>IF('Vyplní lekár'!J33&lt;&gt;"",'Vyplní lekár'!J33,"")</f>
        <v/>
      </c>
      <c r="K34" s="2"/>
    </row>
    <row r="35" spans="1:11" s="1" customFormat="1" ht="15" customHeight="1" x14ac:dyDescent="0.35">
      <c r="A35" s="2"/>
      <c r="B35" s="15"/>
      <c r="C35" s="126" t="str">
        <f>IF(E32="Iné","","segment")</f>
        <v>segment</v>
      </c>
      <c r="D35" s="126"/>
      <c r="E35" s="7"/>
      <c r="F35" s="67" t="str">
        <f>IF('Vyplní lekár'!F34&lt;&gt;"",'Vyplní lekár'!F34,"")</f>
        <v/>
      </c>
      <c r="G35" s="67" t="str">
        <f>IF('Vyplní lekár'!G34&lt;&gt;"",'Vyplní lekár'!G34,"")</f>
        <v/>
      </c>
      <c r="H35" s="68" t="str">
        <f>IF('Vyplní lekár'!H34&lt;&gt;"",'Vyplní lekár'!H34,"")</f>
        <v/>
      </c>
      <c r="I35" s="68" t="str">
        <f>IF('Vyplní lekár'!I34&lt;&gt;"",'Vyplní lekár'!I34,"")</f>
        <v/>
      </c>
      <c r="J35" s="68" t="str">
        <f>IF('Vyplní lekár'!J34&lt;&gt;"",'Vyplní lekár'!J34,"")</f>
        <v/>
      </c>
      <c r="K35" s="2"/>
    </row>
    <row r="36" spans="1:11" s="1" customFormat="1" ht="15" customHeight="1" x14ac:dyDescent="0.35">
      <c r="A36" s="2"/>
      <c r="B36" s="13"/>
      <c r="C36" s="129" t="s">
        <v>100</v>
      </c>
      <c r="D36" s="129"/>
      <c r="E36" s="13"/>
      <c r="F36" s="135"/>
      <c r="G36" s="136"/>
      <c r="H36" s="136"/>
      <c r="I36" s="136"/>
      <c r="J36" s="137"/>
      <c r="K36" s="2"/>
    </row>
    <row r="37" spans="1:11" s="1" customFormat="1" ht="15" customHeight="1" x14ac:dyDescent="0.35">
      <c r="A37" s="2"/>
      <c r="B37" s="20" t="s">
        <v>16</v>
      </c>
      <c r="C37" s="19"/>
      <c r="D37" s="19"/>
      <c r="E37" s="19"/>
      <c r="F37" s="66"/>
      <c r="G37" s="66"/>
      <c r="H37" s="66"/>
      <c r="I37" s="66"/>
      <c r="J37" s="66"/>
      <c r="K37" s="7"/>
    </row>
    <row r="38" spans="1:11" s="1" customFormat="1" ht="15" customHeight="1" x14ac:dyDescent="0.35">
      <c r="A38" s="2"/>
      <c r="B38" s="139" t="s">
        <v>68</v>
      </c>
      <c r="C38" s="139"/>
      <c r="D38" s="69">
        <f>'Vyplní lekár'!D47</f>
        <v>0</v>
      </c>
      <c r="E38" s="70" t="s">
        <v>17</v>
      </c>
      <c r="F38" s="71">
        <f>'Vyplní lekár'!F47</f>
        <v>0</v>
      </c>
      <c r="G38" s="139" t="s">
        <v>18</v>
      </c>
      <c r="H38" s="139"/>
      <c r="I38" s="69">
        <f>'Vyplní lekár'!I47</f>
        <v>0</v>
      </c>
      <c r="J38" s="65"/>
      <c r="K38" s="7"/>
    </row>
    <row r="39" spans="1:11" s="1" customFormat="1" ht="15" customHeight="1" x14ac:dyDescent="0.35">
      <c r="A39" s="2"/>
      <c r="B39" s="139" t="s">
        <v>19</v>
      </c>
      <c r="C39" s="139"/>
      <c r="D39" s="69">
        <f>'Vyplní lekár'!D48</f>
        <v>0</v>
      </c>
      <c r="E39" s="70" t="s">
        <v>20</v>
      </c>
      <c r="F39" s="71">
        <f>'Vyplní lekár'!F48</f>
        <v>0</v>
      </c>
      <c r="G39" s="139" t="s">
        <v>69</v>
      </c>
      <c r="H39" s="139"/>
      <c r="I39" s="69">
        <f>'Vyplní lekár'!I48</f>
        <v>0</v>
      </c>
      <c r="J39" s="65"/>
      <c r="K39" s="7"/>
    </row>
    <row r="40" spans="1:11" s="1" customFormat="1" ht="15" customHeight="1" x14ac:dyDescent="0.35">
      <c r="A40" s="2"/>
      <c r="B40" s="139" t="s">
        <v>21</v>
      </c>
      <c r="C40" s="139"/>
      <c r="D40" s="69">
        <f>'Vyplní lekár'!D49</f>
        <v>0</v>
      </c>
      <c r="E40" s="70" t="s">
        <v>22</v>
      </c>
      <c r="F40" s="71">
        <f>'Vyplní lekár'!F49</f>
        <v>0</v>
      </c>
      <c r="G40" s="139" t="s">
        <v>70</v>
      </c>
      <c r="H40" s="139"/>
      <c r="I40" s="69">
        <f>'Vyplní lekár'!I49</f>
        <v>0</v>
      </c>
      <c r="J40" s="65"/>
      <c r="K40" s="7"/>
    </row>
    <row r="41" spans="1:11" s="1" customFormat="1" ht="15" customHeight="1" x14ac:dyDescent="0.35">
      <c r="A41" s="2"/>
      <c r="B41" s="139" t="s">
        <v>71</v>
      </c>
      <c r="C41" s="139"/>
      <c r="D41" s="69">
        <f>'Vyplní lekár'!D50</f>
        <v>0</v>
      </c>
      <c r="E41" s="70" t="s">
        <v>23</v>
      </c>
      <c r="F41" s="71" t="str">
        <f>'Vyplní lekár'!F50</f>
        <v/>
      </c>
      <c r="G41" s="140" t="s">
        <v>72</v>
      </c>
      <c r="H41" s="140"/>
      <c r="I41" s="69">
        <f>'Vyplní lekár'!I50</f>
        <v>0</v>
      </c>
      <c r="J41" s="65"/>
      <c r="K41" s="7"/>
    </row>
    <row r="42" spans="1:11" s="1" customFormat="1" ht="15" customHeight="1" x14ac:dyDescent="0.35">
      <c r="A42" s="2"/>
      <c r="B42" s="142" t="s">
        <v>62</v>
      </c>
      <c r="C42" s="142"/>
      <c r="D42" s="142"/>
      <c r="E42" s="142"/>
      <c r="F42" s="142"/>
      <c r="G42" s="72">
        <f>'Vyplní lekár'!G51</f>
        <v>0</v>
      </c>
      <c r="H42" s="66"/>
      <c r="I42" s="66"/>
      <c r="J42" s="66"/>
      <c r="K42" s="7"/>
    </row>
    <row r="43" spans="1:11" s="1" customFormat="1" ht="15" customHeight="1" x14ac:dyDescent="0.35">
      <c r="A43" s="2"/>
      <c r="B43" s="130" t="s">
        <v>101</v>
      </c>
      <c r="C43" s="130"/>
      <c r="D43" s="130"/>
      <c r="E43" s="130"/>
      <c r="F43" s="130"/>
      <c r="G43" s="130"/>
      <c r="H43" s="130"/>
      <c r="I43" s="130"/>
      <c r="J43" s="130"/>
      <c r="K43" s="2"/>
    </row>
    <row r="44" spans="1:11" s="1" customFormat="1" ht="15" customHeight="1" x14ac:dyDescent="0.35">
      <c r="A44" s="2"/>
      <c r="B44" s="73" t="s">
        <v>102</v>
      </c>
      <c r="C44" s="132"/>
      <c r="D44" s="133"/>
      <c r="E44" s="133"/>
      <c r="F44" s="133"/>
      <c r="G44" s="133"/>
      <c r="H44" s="133"/>
      <c r="I44" s="133"/>
      <c r="J44" s="134"/>
      <c r="K44" s="2"/>
    </row>
    <row r="45" spans="1:11" s="1" customFormat="1" ht="15" customHeight="1" x14ac:dyDescent="0.35">
      <c r="A45" s="2"/>
      <c r="B45" s="131" t="str">
        <f>IF('Vyplní lekár'!E9="áno","v cirhotickej pečeni","v necirhotickej pečeni")</f>
        <v>v necirhotickej pečeni</v>
      </c>
      <c r="C45" s="131"/>
      <c r="D45" s="131"/>
      <c r="E45" s="73" t="s">
        <v>76</v>
      </c>
      <c r="F45" s="74"/>
      <c r="G45" s="75" t="s">
        <v>106</v>
      </c>
      <c r="H45" s="76"/>
      <c r="I45" s="75" t="s">
        <v>107</v>
      </c>
      <c r="J45" s="82" t="str">
        <f>IF(OR('Vyplní lekár'!D47&lt;&gt;"",'Vyplní lekár'!F47&lt;&gt;""),(LOG10(D38)*0.66) + (F38*0.0852),"")</f>
        <v/>
      </c>
      <c r="K45" s="2"/>
    </row>
    <row r="46" spans="1:11" s="1" customFormat="1" ht="15" customHeight="1" x14ac:dyDescent="0.35">
      <c r="A46" s="2"/>
      <c r="B46" s="77" t="s">
        <v>111</v>
      </c>
      <c r="C46" s="78"/>
      <c r="D46" s="79"/>
      <c r="E46" s="79"/>
      <c r="F46" s="79"/>
      <c r="G46" s="79"/>
      <c r="H46" s="79"/>
      <c r="I46" s="79"/>
      <c r="J46" s="80"/>
      <c r="K46" s="2"/>
    </row>
    <row r="47" spans="1:11" customFormat="1" ht="15" customHeight="1" x14ac:dyDescent="0.25">
      <c r="A47" s="29"/>
      <c r="B47" s="125" t="s">
        <v>113</v>
      </c>
      <c r="C47" s="125"/>
      <c r="D47" s="125"/>
      <c r="E47" s="75" t="s">
        <v>32</v>
      </c>
      <c r="F47" s="65"/>
      <c r="G47" s="75" t="s">
        <v>112</v>
      </c>
      <c r="H47" s="65"/>
      <c r="I47" s="75" t="s">
        <v>114</v>
      </c>
      <c r="J47" s="65"/>
      <c r="K47" s="29"/>
    </row>
    <row r="48" spans="1:11" customFormat="1" ht="15" customHeight="1" x14ac:dyDescent="0.25">
      <c r="A48" s="29"/>
      <c r="B48" s="127" t="s">
        <v>116</v>
      </c>
      <c r="C48" s="127"/>
      <c r="D48" s="127"/>
      <c r="E48" s="66"/>
      <c r="F48" s="66"/>
      <c r="G48" s="66"/>
      <c r="H48" s="66"/>
      <c r="I48" s="66"/>
      <c r="J48" s="66"/>
      <c r="K48" s="29"/>
    </row>
    <row r="49" spans="1:11" customFormat="1" ht="15" customHeight="1" x14ac:dyDescent="0.25">
      <c r="A49" s="29"/>
      <c r="B49" s="128"/>
      <c r="C49" s="128"/>
      <c r="D49" s="128"/>
      <c r="E49" s="128"/>
      <c r="F49" s="128"/>
      <c r="G49" s="128"/>
      <c r="H49" s="128"/>
      <c r="I49" s="128"/>
      <c r="J49" s="128"/>
      <c r="K49" s="29"/>
    </row>
    <row r="50" spans="1:11" customFormat="1" ht="15" customHeight="1" x14ac:dyDescent="0.25">
      <c r="A50" s="29"/>
      <c r="B50" s="128"/>
      <c r="C50" s="128"/>
      <c r="D50" s="128"/>
      <c r="E50" s="128"/>
      <c r="F50" s="128"/>
      <c r="G50" s="128"/>
      <c r="H50" s="128"/>
      <c r="I50" s="128"/>
      <c r="J50" s="128"/>
      <c r="K50" s="29"/>
    </row>
    <row r="51" spans="1:11" s="1" customFormat="1" x14ac:dyDescent="0.35">
      <c r="A51" s="2"/>
      <c r="B51" s="128"/>
      <c r="C51" s="128"/>
      <c r="D51" s="128"/>
      <c r="E51" s="128"/>
      <c r="F51" s="128"/>
      <c r="G51" s="128"/>
      <c r="H51" s="128"/>
      <c r="I51" s="128"/>
      <c r="J51" s="128"/>
      <c r="K51" s="2"/>
    </row>
    <row r="52" spans="1:11" s="1" customFormat="1" x14ac:dyDescent="0.35">
      <c r="A52" s="2"/>
      <c r="B52" s="81"/>
      <c r="C52" s="81"/>
      <c r="D52" s="81"/>
      <c r="E52" s="81"/>
      <c r="F52" s="81"/>
      <c r="G52" s="81"/>
      <c r="H52" s="81"/>
      <c r="I52" s="81"/>
      <c r="J52" s="81"/>
      <c r="K52" s="2"/>
    </row>
    <row r="53" spans="1:11" s="1" customFormat="1" hidden="1" x14ac:dyDescent="0.35">
      <c r="A53" s="2"/>
      <c r="B53" s="6"/>
      <c r="C53" s="6"/>
      <c r="D53" s="6"/>
      <c r="E53" s="6"/>
      <c r="F53" s="6"/>
      <c r="G53" s="6"/>
      <c r="H53" s="6"/>
      <c r="I53" s="6"/>
      <c r="J53" s="6"/>
      <c r="K53" s="2"/>
    </row>
    <row r="54" spans="1:11" s="1" customFormat="1" hidden="1" x14ac:dyDescent="0.35">
      <c r="A54" s="2"/>
      <c r="B54" s="6"/>
      <c r="C54" s="6"/>
      <c r="D54" s="6"/>
      <c r="E54" s="6"/>
      <c r="F54" s="6"/>
      <c r="G54" s="6"/>
      <c r="H54" s="6"/>
      <c r="I54" s="6"/>
      <c r="J54" s="6"/>
      <c r="K54" s="2"/>
    </row>
    <row r="55" spans="1:11" s="1" customFormat="1" hidden="1" x14ac:dyDescent="0.35">
      <c r="A55" s="2"/>
      <c r="B55" s="6"/>
      <c r="C55" s="6"/>
      <c r="D55" s="6"/>
      <c r="E55" s="6"/>
      <c r="F55" s="6"/>
      <c r="G55" s="6"/>
      <c r="H55" s="6"/>
      <c r="I55" s="6"/>
      <c r="J55" s="6"/>
      <c r="K55" s="2"/>
    </row>
    <row r="56" spans="1:11" s="1" customFormat="1" hidden="1" x14ac:dyDescent="0.35">
      <c r="A56" s="2"/>
      <c r="B56" s="6"/>
      <c r="C56" s="6"/>
      <c r="D56" s="6"/>
      <c r="E56" s="6"/>
      <c r="F56" s="6"/>
      <c r="G56" s="6"/>
      <c r="H56" s="6"/>
      <c r="I56" s="6"/>
      <c r="J56" s="6"/>
      <c r="K56" s="2"/>
    </row>
  </sheetData>
  <mergeCells count="62">
    <mergeCell ref="B9:D9"/>
    <mergeCell ref="C10:D10"/>
    <mergeCell ref="B11:G11"/>
    <mergeCell ref="B7:C7"/>
    <mergeCell ref="D7:F7"/>
    <mergeCell ref="H7:J7"/>
    <mergeCell ref="B8:C8"/>
    <mergeCell ref="D8:F8"/>
    <mergeCell ref="H8:J8"/>
    <mergeCell ref="B1:J1"/>
    <mergeCell ref="B2:J2"/>
    <mergeCell ref="B3:J3"/>
    <mergeCell ref="B6:C6"/>
    <mergeCell ref="D6:F6"/>
    <mergeCell ref="H6:J6"/>
    <mergeCell ref="B4:C4"/>
    <mergeCell ref="D4:J5"/>
    <mergeCell ref="H11:J11"/>
    <mergeCell ref="B12:E12"/>
    <mergeCell ref="F12:J12"/>
    <mergeCell ref="B13:F13"/>
    <mergeCell ref="G13:J13"/>
    <mergeCell ref="B14:F14"/>
    <mergeCell ref="B15:E15"/>
    <mergeCell ref="B16:D16"/>
    <mergeCell ref="E16:H16"/>
    <mergeCell ref="B17:D17"/>
    <mergeCell ref="E17:H17"/>
    <mergeCell ref="B18:D18"/>
    <mergeCell ref="F19:J19"/>
    <mergeCell ref="B20:J22"/>
    <mergeCell ref="B23:K23"/>
    <mergeCell ref="B24:E24"/>
    <mergeCell ref="F24:J25"/>
    <mergeCell ref="B42:F42"/>
    <mergeCell ref="B38:C38"/>
    <mergeCell ref="G38:H38"/>
    <mergeCell ref="B39:C39"/>
    <mergeCell ref="G39:H39"/>
    <mergeCell ref="B40:C40"/>
    <mergeCell ref="G40:H40"/>
    <mergeCell ref="B26:D26"/>
    <mergeCell ref="F26:G26"/>
    <mergeCell ref="B27:D27"/>
    <mergeCell ref="G27:J27"/>
    <mergeCell ref="B29:D29"/>
    <mergeCell ref="B47:D47"/>
    <mergeCell ref="B28:D28"/>
    <mergeCell ref="B48:D48"/>
    <mergeCell ref="B49:J51"/>
    <mergeCell ref="C36:D36"/>
    <mergeCell ref="B43:J43"/>
    <mergeCell ref="B45:D45"/>
    <mergeCell ref="C44:J44"/>
    <mergeCell ref="B32:D32"/>
    <mergeCell ref="B33:D33"/>
    <mergeCell ref="C34:D34"/>
    <mergeCell ref="C35:D35"/>
    <mergeCell ref="F36:J36"/>
    <mergeCell ref="C30:J31"/>
    <mergeCell ref="B41:C41"/>
    <mergeCell ref="G41:H41"/>
  </mergeCells>
  <pageMargins left="0.74803149606299213" right="0.74803149606299213" top="0.31496062992125984" bottom="0.31496062992125984" header="0" footer="0"/>
  <pageSetup paperSize="9" orientation="portrait" horizontalDpi="0" verticalDpi="0" r:id="rId1"/>
  <ignoredErrors>
    <ignoredError sqref="B27:J35 B38:J45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C60D944-81DF-405D-8817-86EE4FA4FD7B}">
          <x14:formula1>
            <xm:f>zoznamy!$F$13:$F$17</xm:f>
          </x14:formula1>
          <xm:sqref>F45</xm:sqref>
        </x14:dataValidation>
        <x14:dataValidation type="list" allowBlank="1" showInputMessage="1" showErrorMessage="1" xr:uid="{9D47A4EF-BA98-4125-B4E8-C2E87EDB42D7}">
          <x14:formula1>
            <xm:f>zoznamy!$A$2:$B$2</xm:f>
          </x14:formula1>
          <xm:sqref>H45 E28 F47 H47 J47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33280-1FB5-4092-B6A9-A1170F1DBBF6}">
  <dimension ref="A1:BE2"/>
  <sheetViews>
    <sheetView workbookViewId="0">
      <selection activeCell="A2" sqref="A2"/>
    </sheetView>
  </sheetViews>
  <sheetFormatPr defaultRowHeight="15" x14ac:dyDescent="0.25"/>
  <cols>
    <col min="54" max="54" width="15" customWidth="1"/>
    <col min="55" max="55" width="14.5703125" customWidth="1"/>
    <col min="56" max="56" width="9.42578125" bestFit="1" customWidth="1"/>
  </cols>
  <sheetData>
    <row r="1" spans="1:57" x14ac:dyDescent="0.25">
      <c r="A1" t="s">
        <v>118</v>
      </c>
      <c r="B1" t="s">
        <v>119</v>
      </c>
      <c r="C1" t="s">
        <v>120</v>
      </c>
      <c r="D1" t="s">
        <v>121</v>
      </c>
      <c r="E1" t="s">
        <v>122</v>
      </c>
      <c r="F1" t="s">
        <v>123</v>
      </c>
      <c r="G1" t="s">
        <v>30</v>
      </c>
      <c r="H1" t="s">
        <v>124</v>
      </c>
      <c r="I1" t="s">
        <v>125</v>
      </c>
      <c r="J1" t="s">
        <v>32</v>
      </c>
      <c r="K1" t="s">
        <v>159</v>
      </c>
      <c r="L1" t="s">
        <v>126</v>
      </c>
      <c r="M1" t="s">
        <v>160</v>
      </c>
      <c r="N1" t="s">
        <v>127</v>
      </c>
      <c r="O1" t="s">
        <v>11</v>
      </c>
      <c r="P1" t="s">
        <v>128</v>
      </c>
      <c r="Q1" t="s">
        <v>129</v>
      </c>
      <c r="R1" t="s">
        <v>130</v>
      </c>
      <c r="S1" t="s">
        <v>131</v>
      </c>
      <c r="T1" t="s">
        <v>132</v>
      </c>
      <c r="U1" t="s">
        <v>133</v>
      </c>
      <c r="V1" t="s">
        <v>134</v>
      </c>
      <c r="W1" t="s">
        <v>161</v>
      </c>
      <c r="X1" t="s">
        <v>135</v>
      </c>
      <c r="Y1" t="s">
        <v>136</v>
      </c>
      <c r="Z1" t="s">
        <v>137</v>
      </c>
      <c r="AA1" t="s">
        <v>138</v>
      </c>
      <c r="AB1" t="s">
        <v>139</v>
      </c>
      <c r="AC1" t="s">
        <v>140</v>
      </c>
      <c r="AD1" t="s">
        <v>141</v>
      </c>
      <c r="AE1" t="s">
        <v>142</v>
      </c>
      <c r="AF1" t="s">
        <v>143</v>
      </c>
      <c r="AG1" t="s">
        <v>144</v>
      </c>
      <c r="AH1" t="s">
        <v>145</v>
      </c>
      <c r="AI1" t="s">
        <v>146</v>
      </c>
      <c r="AJ1" t="s">
        <v>147</v>
      </c>
      <c r="AK1" t="s">
        <v>19</v>
      </c>
      <c r="AL1" t="s">
        <v>148</v>
      </c>
      <c r="AM1" t="s">
        <v>71</v>
      </c>
      <c r="AN1" t="s">
        <v>17</v>
      </c>
      <c r="AO1" t="s">
        <v>20</v>
      </c>
      <c r="AP1" t="s">
        <v>22</v>
      </c>
      <c r="AQ1" t="s">
        <v>23</v>
      </c>
      <c r="AR1" t="s">
        <v>149</v>
      </c>
      <c r="AS1" t="s">
        <v>150</v>
      </c>
      <c r="AT1" t="s">
        <v>70</v>
      </c>
      <c r="AU1" t="s">
        <v>151</v>
      </c>
      <c r="AV1" t="s">
        <v>152</v>
      </c>
      <c r="AW1" t="s">
        <v>153</v>
      </c>
      <c r="AX1" t="s">
        <v>154</v>
      </c>
      <c r="AY1" t="s">
        <v>76</v>
      </c>
      <c r="AZ1" t="s">
        <v>106</v>
      </c>
      <c r="BA1" t="s">
        <v>107</v>
      </c>
      <c r="BB1" t="s">
        <v>155</v>
      </c>
      <c r="BC1" t="s">
        <v>156</v>
      </c>
      <c r="BD1" t="s">
        <v>157</v>
      </c>
      <c r="BE1" t="s">
        <v>158</v>
      </c>
    </row>
    <row r="2" spans="1:57" x14ac:dyDescent="0.25">
      <c r="A2">
        <f>'Vyplní lekár'!H4</f>
        <v>0</v>
      </c>
      <c r="B2" t="str">
        <f ca="1">'Vyplní lekár'!D5</f>
        <v/>
      </c>
      <c r="C2">
        <f>'Vyplní lekár'!H5</f>
        <v>0</v>
      </c>
      <c r="D2" s="11">
        <f>'Vyplní lekár'!H6</f>
        <v>0</v>
      </c>
      <c r="E2">
        <f>'Vyplní lekár'!D6</f>
        <v>0</v>
      </c>
      <c r="F2">
        <f>'Vyplní lekár'!E9</f>
        <v>0</v>
      </c>
      <c r="G2" t="str">
        <f>'Vyplní lekár'!C10</f>
        <v/>
      </c>
      <c r="H2" t="str">
        <f>'Vyplní lekár'!F10</f>
        <v/>
      </c>
      <c r="I2" t="str">
        <f>'Vyplní lekár'!G10</f>
        <v/>
      </c>
      <c r="J2">
        <f>'Vyplní lekár'!I10</f>
        <v>0</v>
      </c>
      <c r="K2" s="30">
        <f>'Vyplní lekár'!H11</f>
        <v>0</v>
      </c>
      <c r="L2">
        <f>'Vyplní lekár'!F12</f>
        <v>0</v>
      </c>
      <c r="M2">
        <f>'Vyplní lekár'!G13</f>
        <v>0</v>
      </c>
      <c r="N2">
        <f>'Vyplní lekár'!G14</f>
        <v>0</v>
      </c>
      <c r="O2">
        <f>'Vyplní lekár'!E16</f>
        <v>0</v>
      </c>
      <c r="P2">
        <f>'Vyplní lekár'!E17</f>
        <v>0</v>
      </c>
      <c r="Q2">
        <f>'Vyplní lekár'!E18</f>
        <v>0</v>
      </c>
      <c r="R2">
        <f>'Vyplní lekár'!B20</f>
        <v>0</v>
      </c>
      <c r="S2">
        <f>'Vyplní lekár'!F25</f>
        <v>0</v>
      </c>
      <c r="T2" s="30">
        <f>'Vyplní lekár'!F26</f>
        <v>0</v>
      </c>
      <c r="U2">
        <f>'Vyplní lekár'!E27</f>
        <v>0</v>
      </c>
      <c r="V2">
        <f>'Vyplní lekár'!C29</f>
        <v>0</v>
      </c>
      <c r="W2">
        <f>'Vyplní lekár'!C29</f>
        <v>0</v>
      </c>
      <c r="X2">
        <f>'Vyplní lekár'!E31</f>
        <v>0</v>
      </c>
      <c r="Y2">
        <f>'Vyplní lekár'!F33</f>
        <v>0</v>
      </c>
      <c r="Z2">
        <f>'Vyplní lekár'!G33</f>
        <v>0</v>
      </c>
      <c r="AA2">
        <f>'Vyplní lekár'!H33</f>
        <v>0</v>
      </c>
      <c r="AB2">
        <f>'Vyplní lekár'!I33</f>
        <v>0</v>
      </c>
      <c r="AC2">
        <f>'Vyplní lekár'!J33</f>
        <v>0</v>
      </c>
      <c r="AD2">
        <f>'Vyplní lekár'!F34</f>
        <v>0</v>
      </c>
      <c r="AE2">
        <f>'Vyplní lekár'!G34</f>
        <v>0</v>
      </c>
      <c r="AF2">
        <f>'Vyplní lekár'!H34</f>
        <v>0</v>
      </c>
      <c r="AG2">
        <f>'Vyplní lekár'!I34</f>
        <v>0</v>
      </c>
      <c r="AH2">
        <f>'Vyplní lekár'!J34</f>
        <v>0</v>
      </c>
      <c r="AI2">
        <f>'Vyplní lekár'!B42</f>
        <v>0</v>
      </c>
      <c r="AJ2">
        <f>'Vyplní lekár'!D47</f>
        <v>0</v>
      </c>
      <c r="AK2">
        <f>'Vyplní lekár'!D48</f>
        <v>0</v>
      </c>
      <c r="AL2">
        <f>'Vyplní lekár'!D49</f>
        <v>0</v>
      </c>
      <c r="AM2">
        <f>'Vyplní lekár'!D50</f>
        <v>0</v>
      </c>
      <c r="AN2">
        <f>'Vyplní lekár'!F47</f>
        <v>0</v>
      </c>
      <c r="AO2">
        <f>'Vyplní lekár'!F48</f>
        <v>0</v>
      </c>
      <c r="AP2">
        <f>'Vyplní lekár'!F49</f>
        <v>0</v>
      </c>
      <c r="AQ2" t="str">
        <f>'Vyplní lekár'!F50</f>
        <v/>
      </c>
      <c r="AR2">
        <f>'Vyplní lekár'!I47</f>
        <v>0</v>
      </c>
      <c r="AS2">
        <f>'Vyplní lekár'!I48</f>
        <v>0</v>
      </c>
      <c r="AT2">
        <f>'Vyplní lekár'!I49</f>
        <v>0</v>
      </c>
      <c r="AU2">
        <f>'Vyplní lekár'!I50</f>
        <v>0</v>
      </c>
      <c r="AV2">
        <f>'Vyplní lekár'!G51</f>
        <v>0</v>
      </c>
      <c r="AW2">
        <f>vyhodnotenie!F24</f>
        <v>0</v>
      </c>
      <c r="AX2">
        <f>vyhodnotenie!E28</f>
        <v>0</v>
      </c>
      <c r="AY2">
        <f>vyhodnotenie!F45</f>
        <v>0</v>
      </c>
      <c r="AZ2">
        <f>vyhodnotenie!H45</f>
        <v>0</v>
      </c>
      <c r="BA2" t="str">
        <f>vyhodnotenie!J45</f>
        <v/>
      </c>
      <c r="BB2">
        <f>vyhodnotenie!B49</f>
        <v>0</v>
      </c>
      <c r="BC2">
        <f>vyhodnotenie!F47</f>
        <v>0</v>
      </c>
      <c r="BD2">
        <f>vyhodnotenie!H47</f>
        <v>0</v>
      </c>
      <c r="BE2">
        <f>vyhodnotenie!J47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D2B4B-DC01-4A23-B1E4-99611CA871A9}">
  <sheetPr codeName="Hárok21"/>
  <dimension ref="A1:J52"/>
  <sheetViews>
    <sheetView workbookViewId="0"/>
  </sheetViews>
  <sheetFormatPr defaultRowHeight="15" x14ac:dyDescent="0.25"/>
  <cols>
    <col min="7" max="7" width="11.85546875" bestFit="1" customWidth="1"/>
    <col min="10" max="10" width="9.42578125" bestFit="1" customWidth="1"/>
  </cols>
  <sheetData>
    <row r="1" spans="1:10" ht="21" x14ac:dyDescent="0.35">
      <c r="A1" s="1" t="s">
        <v>42</v>
      </c>
      <c r="B1" s="1"/>
      <c r="F1" t="s">
        <v>31</v>
      </c>
      <c r="I1" t="s">
        <v>30</v>
      </c>
    </row>
    <row r="2" spans="1:10" ht="21" x14ac:dyDescent="0.35">
      <c r="A2" s="1" t="s">
        <v>36</v>
      </c>
      <c r="B2" s="1" t="s">
        <v>29</v>
      </c>
      <c r="F2" t="s">
        <v>11</v>
      </c>
      <c r="G2">
        <f>IF('Vyplní lekár'!E16="žiadny",1,IF('Vyplní lekár'!E16="liečený alebo malý až stredný",2,3))</f>
        <v>3</v>
      </c>
      <c r="I2" t="s">
        <v>97</v>
      </c>
      <c r="J2">
        <f>IF('Vyplní lekár'!I50="áno",4,'Vyplní lekár'!I47/88.4)</f>
        <v>0</v>
      </c>
    </row>
    <row r="3" spans="1:10" ht="21" x14ac:dyDescent="0.35">
      <c r="A3" s="1" t="s">
        <v>12</v>
      </c>
      <c r="B3" s="1"/>
      <c r="F3" t="s">
        <v>13</v>
      </c>
      <c r="G3" t="str">
        <f>IF('Vyplní lekár'!E17="žiadna",1,IF(OR('Vyplní lekár'!E17="West Haven 1",'Vyplní lekár'!E17="West Haven 2"),2,IF(OR('Vyplní lekár'!E17="West Haven 3",'Vyplní lekár'!E17="West Haven 4"),3,"")))</f>
        <v/>
      </c>
      <c r="I3" t="s">
        <v>98</v>
      </c>
      <c r="J3">
        <f>'Vyplní lekár'!D47/17.1</f>
        <v>0</v>
      </c>
    </row>
    <row r="4" spans="1:10" ht="21" x14ac:dyDescent="0.35">
      <c r="A4" s="1" t="s">
        <v>43</v>
      </c>
      <c r="B4" s="1"/>
      <c r="D4" s="23"/>
      <c r="E4" s="23"/>
      <c r="F4" s="23" t="s">
        <v>20</v>
      </c>
      <c r="G4" s="23">
        <f>IF('Vyplní lekár'!F48&lt;1.7,1,IF('Vyplní lekár'!F48&gt;2.3,3,2))</f>
        <v>1</v>
      </c>
      <c r="H4" s="23"/>
      <c r="I4" s="23"/>
      <c r="J4" s="23"/>
    </row>
    <row r="5" spans="1:10" ht="21" x14ac:dyDescent="0.35">
      <c r="A5" s="1" t="s">
        <v>44</v>
      </c>
      <c r="B5" s="1"/>
      <c r="D5" s="23"/>
      <c r="E5" s="23"/>
      <c r="F5" s="23" t="s">
        <v>85</v>
      </c>
      <c r="G5" s="23">
        <f>IF('Vyplní lekár'!D47&lt;34.2,1,IF('Vyplní lekár'!D47&gt;51.3,3,2))</f>
        <v>1</v>
      </c>
      <c r="H5" s="23"/>
      <c r="I5" s="23"/>
      <c r="J5" s="23"/>
    </row>
    <row r="6" spans="1:10" ht="21" x14ac:dyDescent="0.35">
      <c r="A6" s="1" t="s">
        <v>45</v>
      </c>
      <c r="B6" s="1"/>
      <c r="D6" s="23"/>
      <c r="E6" s="23"/>
      <c r="F6" t="s">
        <v>74</v>
      </c>
      <c r="G6">
        <f>IF('Vyplní lekár'!F47&gt;35,1,IF('Vyplní lekár'!F47&lt;28,3,2))</f>
        <v>3</v>
      </c>
      <c r="H6" s="23"/>
      <c r="I6" s="23"/>
      <c r="J6" s="23"/>
    </row>
    <row r="7" spans="1:10" ht="21" x14ac:dyDescent="0.35">
      <c r="B7" s="1"/>
    </row>
    <row r="8" spans="1:10" ht="21" x14ac:dyDescent="0.35">
      <c r="A8" s="1" t="s">
        <v>11</v>
      </c>
      <c r="B8" s="1"/>
    </row>
    <row r="9" spans="1:10" ht="21" x14ac:dyDescent="0.35">
      <c r="A9" s="1" t="s">
        <v>46</v>
      </c>
      <c r="B9" s="1"/>
      <c r="F9" t="s">
        <v>103</v>
      </c>
      <c r="H9" s="11" t="str">
        <f ca="1">IF(D7&lt;&gt;"",TODAY(),"")</f>
        <v/>
      </c>
      <c r="I9" s="11"/>
      <c r="J9" s="11"/>
    </row>
    <row r="10" spans="1:10" ht="21" x14ac:dyDescent="0.35">
      <c r="A10" s="1" t="s">
        <v>47</v>
      </c>
      <c r="B10" s="1"/>
      <c r="F10" t="s">
        <v>6</v>
      </c>
    </row>
    <row r="11" spans="1:10" ht="21" x14ac:dyDescent="0.35">
      <c r="A11" s="1" t="s">
        <v>48</v>
      </c>
      <c r="B11" s="1"/>
    </row>
    <row r="12" spans="1:10" ht="21" x14ac:dyDescent="0.35">
      <c r="A12" s="1" t="s">
        <v>13</v>
      </c>
      <c r="B12" s="1"/>
      <c r="F12" t="s">
        <v>76</v>
      </c>
    </row>
    <row r="13" spans="1:10" ht="21" x14ac:dyDescent="0.35">
      <c r="A13" s="1" t="s">
        <v>67</v>
      </c>
      <c r="B13" s="1"/>
      <c r="F13">
        <v>0</v>
      </c>
    </row>
    <row r="14" spans="1:10" ht="21" x14ac:dyDescent="0.35">
      <c r="A14" s="1" t="s">
        <v>49</v>
      </c>
      <c r="B14" s="1"/>
      <c r="F14" t="s">
        <v>77</v>
      </c>
    </row>
    <row r="15" spans="1:10" ht="21" x14ac:dyDescent="0.35">
      <c r="A15" s="1" t="s">
        <v>50</v>
      </c>
      <c r="B15" s="1"/>
      <c r="F15" t="s">
        <v>78</v>
      </c>
    </row>
    <row r="16" spans="1:10" ht="21" x14ac:dyDescent="0.35">
      <c r="A16" s="1" t="s">
        <v>51</v>
      </c>
      <c r="B16" s="1"/>
      <c r="F16" t="s">
        <v>79</v>
      </c>
    </row>
    <row r="17" spans="1:6" ht="21" x14ac:dyDescent="0.35">
      <c r="A17" s="1" t="s">
        <v>52</v>
      </c>
      <c r="B17" s="1"/>
      <c r="F17" t="s">
        <v>80</v>
      </c>
    </row>
    <row r="18" spans="1:6" ht="21" x14ac:dyDescent="0.35">
      <c r="A18" s="1" t="s">
        <v>53</v>
      </c>
      <c r="B18" s="1"/>
    </row>
    <row r="19" spans="1:6" ht="21" x14ac:dyDescent="0.35">
      <c r="A19" s="1" t="s">
        <v>104</v>
      </c>
      <c r="B19" s="1"/>
    </row>
    <row r="20" spans="1:6" ht="21" x14ac:dyDescent="0.35">
      <c r="A20" s="1" t="s">
        <v>54</v>
      </c>
      <c r="B20" s="1"/>
    </row>
    <row r="21" spans="1:6" ht="21" x14ac:dyDescent="0.35">
      <c r="A21" s="1" t="s">
        <v>55</v>
      </c>
      <c r="B21" s="1"/>
    </row>
    <row r="22" spans="1:6" ht="21" x14ac:dyDescent="0.35">
      <c r="A22" s="1" t="s">
        <v>56</v>
      </c>
      <c r="B22" s="1"/>
    </row>
    <row r="23" spans="1:6" ht="21" x14ac:dyDescent="0.35">
      <c r="A23" s="1" t="s">
        <v>57</v>
      </c>
      <c r="B23" s="1"/>
    </row>
    <row r="24" spans="1:6" ht="21" x14ac:dyDescent="0.35">
      <c r="A24" s="1" t="s">
        <v>58</v>
      </c>
      <c r="B24" s="1"/>
    </row>
    <row r="25" spans="1:6" ht="21" x14ac:dyDescent="0.35">
      <c r="A25" s="1" t="s">
        <v>59</v>
      </c>
      <c r="B25" s="1"/>
    </row>
    <row r="26" spans="1:6" ht="21" x14ac:dyDescent="0.35">
      <c r="A26" s="1" t="s">
        <v>60</v>
      </c>
      <c r="B26" s="1"/>
    </row>
    <row r="27" spans="1:6" ht="21" x14ac:dyDescent="0.35">
      <c r="A27" s="1" t="s">
        <v>61</v>
      </c>
      <c r="B27" s="1"/>
    </row>
    <row r="28" spans="1:6" ht="21" x14ac:dyDescent="0.35">
      <c r="A28" s="1" t="s">
        <v>39</v>
      </c>
      <c r="B28" s="1"/>
    </row>
    <row r="30" spans="1:6" ht="21" x14ac:dyDescent="0.35">
      <c r="A30" s="1" t="s">
        <v>76</v>
      </c>
    </row>
    <row r="31" spans="1:6" ht="21" x14ac:dyDescent="0.35">
      <c r="A31" s="1" t="s">
        <v>81</v>
      </c>
    </row>
    <row r="32" spans="1:6" ht="21" x14ac:dyDescent="0.35">
      <c r="A32" s="1" t="s">
        <v>77</v>
      </c>
    </row>
    <row r="33" spans="1:1" ht="21" x14ac:dyDescent="0.35">
      <c r="A33" s="1" t="s">
        <v>78</v>
      </c>
    </row>
    <row r="34" spans="1:1" ht="21" x14ac:dyDescent="0.35">
      <c r="A34" s="1" t="s">
        <v>79</v>
      </c>
    </row>
    <row r="35" spans="1:1" ht="21" x14ac:dyDescent="0.35">
      <c r="A35" s="1" t="s">
        <v>80</v>
      </c>
    </row>
    <row r="38" spans="1:1" ht="21" x14ac:dyDescent="0.35">
      <c r="A38" s="1" t="s">
        <v>87</v>
      </c>
    </row>
    <row r="39" spans="1:1" ht="21" x14ac:dyDescent="0.35">
      <c r="A39" s="1" t="s">
        <v>38</v>
      </c>
    </row>
    <row r="40" spans="1:1" ht="21" x14ac:dyDescent="0.35">
      <c r="A40" s="1" t="s">
        <v>91</v>
      </c>
    </row>
    <row r="41" spans="1:1" ht="21" x14ac:dyDescent="0.35">
      <c r="A41" s="1" t="s">
        <v>90</v>
      </c>
    </row>
    <row r="42" spans="1:1" ht="21" x14ac:dyDescent="0.35">
      <c r="A42" s="1" t="s">
        <v>88</v>
      </c>
    </row>
    <row r="43" spans="1:1" ht="21" x14ac:dyDescent="0.35">
      <c r="A43" s="1" t="s">
        <v>89</v>
      </c>
    </row>
    <row r="45" spans="1:1" ht="21" x14ac:dyDescent="0.35">
      <c r="A45" s="1" t="s">
        <v>94</v>
      </c>
    </row>
    <row r="46" spans="1:1" x14ac:dyDescent="0.25">
      <c r="A46">
        <v>1</v>
      </c>
    </row>
    <row r="47" spans="1:1" x14ac:dyDescent="0.25">
      <c r="A47">
        <v>2</v>
      </c>
    </row>
    <row r="48" spans="1:1" x14ac:dyDescent="0.25">
      <c r="A48">
        <v>3</v>
      </c>
    </row>
    <row r="49" spans="1:1" x14ac:dyDescent="0.25">
      <c r="A49">
        <v>4</v>
      </c>
    </row>
    <row r="50" spans="1:1" x14ac:dyDescent="0.25">
      <c r="A50">
        <v>5</v>
      </c>
    </row>
    <row r="51" spans="1:1" x14ac:dyDescent="0.25">
      <c r="A51" t="s">
        <v>95</v>
      </c>
    </row>
    <row r="52" spans="1:1" x14ac:dyDescent="0.25">
      <c r="A5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3</vt:i4>
      </vt:variant>
    </vt:vector>
  </HeadingPairs>
  <TitlesOfParts>
    <vt:vector size="7" baseType="lpstr">
      <vt:lpstr>Vyplní lekár</vt:lpstr>
      <vt:lpstr>vyhodnotenie</vt:lpstr>
      <vt:lpstr>premenné</vt:lpstr>
      <vt:lpstr>zoznamy</vt:lpstr>
      <vt:lpstr>'Vyplní lekár'!_Hlk147315888</vt:lpstr>
      <vt:lpstr>'Vyplní lekár'!_Hlk147315892</vt:lpstr>
      <vt:lpstr>Onkoanamnéza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Janičko</dc:creator>
  <cp:lastModifiedBy>Admin</cp:lastModifiedBy>
  <cp:lastPrinted>2023-12-13T18:56:46Z</cp:lastPrinted>
  <dcterms:created xsi:type="dcterms:W3CDTF">2023-11-27T08:31:04Z</dcterms:created>
  <dcterms:modified xsi:type="dcterms:W3CDTF">2024-02-12T07:58:49Z</dcterms:modified>
</cp:coreProperties>
</file>